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PM Validation - Post-ME2" sheetId="1" r:id="rId1"/>
  </sheets>
  <calcPr calcId="145621"/>
</workbook>
</file>

<file path=xl/calcChain.xml><?xml version="1.0" encoding="utf-8"?>
<calcChain xmlns="http://schemas.openxmlformats.org/spreadsheetml/2006/main">
  <c r="J45" i="1" l="1"/>
  <c r="E45" i="1"/>
  <c r="J44" i="1"/>
  <c r="E44" i="1"/>
  <c r="J43" i="1"/>
  <c r="E43" i="1"/>
  <c r="J42" i="1"/>
  <c r="E42" i="1"/>
  <c r="J41" i="1"/>
  <c r="E41" i="1"/>
  <c r="J40" i="1"/>
  <c r="E40" i="1"/>
  <c r="J39" i="1"/>
  <c r="E39" i="1"/>
  <c r="X38" i="1"/>
  <c r="AC38" i="1" s="1"/>
  <c r="J38" i="1"/>
  <c r="E38" i="1"/>
  <c r="X37" i="1"/>
  <c r="AC37" i="1" s="1"/>
  <c r="J37" i="1"/>
  <c r="E37" i="1"/>
  <c r="X36" i="1"/>
  <c r="AC36" i="1" s="1"/>
  <c r="J36" i="1"/>
  <c r="E36" i="1"/>
  <c r="X35" i="1"/>
  <c r="AC35" i="1" s="1"/>
  <c r="J35" i="1"/>
  <c r="E35" i="1"/>
  <c r="X34" i="1"/>
  <c r="AC34" i="1" s="1"/>
  <c r="J34" i="1"/>
  <c r="E34" i="1"/>
  <c r="X33" i="1"/>
  <c r="AC33" i="1" s="1"/>
  <c r="J33" i="1"/>
  <c r="E33" i="1"/>
  <c r="AC32" i="1"/>
  <c r="X32" i="1"/>
  <c r="J32" i="1"/>
  <c r="E32" i="1"/>
  <c r="AC31" i="1"/>
  <c r="X31" i="1"/>
  <c r="J31" i="1"/>
  <c r="E31" i="1"/>
  <c r="AC30" i="1"/>
  <c r="X30" i="1"/>
  <c r="J30" i="1"/>
  <c r="E30" i="1"/>
  <c r="AC29" i="1"/>
  <c r="X29" i="1"/>
  <c r="J29" i="1"/>
  <c r="E29" i="1"/>
  <c r="J28" i="1"/>
  <c r="E28" i="1"/>
  <c r="J27" i="1"/>
  <c r="E27" i="1"/>
  <c r="J26" i="1"/>
  <c r="E26" i="1"/>
  <c r="J25" i="1"/>
  <c r="E25" i="1"/>
  <c r="J24" i="1"/>
  <c r="E24" i="1"/>
  <c r="J23" i="1"/>
  <c r="E23" i="1"/>
  <c r="J22" i="1"/>
  <c r="E22" i="1"/>
  <c r="J21" i="1"/>
  <c r="E21" i="1"/>
  <c r="J20" i="1"/>
  <c r="E20" i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J11" i="1"/>
  <c r="E11" i="1"/>
  <c r="J10" i="1"/>
  <c r="E10" i="1"/>
  <c r="J9" i="1"/>
  <c r="E9" i="1"/>
  <c r="J8" i="1"/>
  <c r="E8" i="1"/>
  <c r="J7" i="1"/>
  <c r="E7" i="1"/>
  <c r="X7" i="1" l="1"/>
  <c r="AC7" i="1" s="1"/>
  <c r="X9" i="1"/>
  <c r="AC9" i="1" s="1"/>
  <c r="Y8" i="1"/>
  <c r="AD8" i="1" s="1"/>
  <c r="X8" i="1"/>
  <c r="AC8" i="1" s="1"/>
  <c r="Y9" i="1"/>
  <c r="AD9" i="1" s="1"/>
  <c r="Y10" i="1"/>
  <c r="AD10" i="1" s="1"/>
  <c r="X10" i="1"/>
  <c r="AC10" i="1" s="1"/>
  <c r="Y11" i="1"/>
  <c r="AD11" i="1" s="1"/>
  <c r="X11" i="1"/>
  <c r="AC11" i="1" s="1"/>
  <c r="Y12" i="1"/>
  <c r="AD12" i="1" s="1"/>
  <c r="X12" i="1"/>
  <c r="AC12" i="1" s="1"/>
  <c r="Y13" i="1"/>
  <c r="AD13" i="1" s="1"/>
  <c r="X13" i="1"/>
  <c r="AC13" i="1" s="1"/>
  <c r="Y14" i="1"/>
  <c r="AD14" i="1" s="1"/>
  <c r="X14" i="1"/>
  <c r="AC14" i="1" s="1"/>
  <c r="Y15" i="1"/>
  <c r="AD15" i="1" s="1"/>
  <c r="X15" i="1"/>
  <c r="AC15" i="1" s="1"/>
  <c r="Y16" i="1"/>
  <c r="AD16" i="1" s="1"/>
  <c r="X16" i="1"/>
  <c r="AC16" i="1" s="1"/>
  <c r="Y17" i="1"/>
  <c r="AD17" i="1" s="1"/>
  <c r="X17" i="1"/>
  <c r="AC17" i="1" s="1"/>
  <c r="Y18" i="1"/>
  <c r="AD18" i="1" s="1"/>
  <c r="X18" i="1"/>
  <c r="AC18" i="1" s="1"/>
  <c r="Y19" i="1"/>
  <c r="AD19" i="1" s="1"/>
  <c r="X19" i="1"/>
  <c r="AC19" i="1" s="1"/>
  <c r="Y20" i="1"/>
  <c r="AD20" i="1" s="1"/>
  <c r="X20" i="1"/>
  <c r="AC20" i="1" s="1"/>
  <c r="Y21" i="1"/>
  <c r="AD21" i="1" s="1"/>
  <c r="X21" i="1"/>
  <c r="AC21" i="1" s="1"/>
  <c r="Y22" i="1"/>
  <c r="AD22" i="1" s="1"/>
  <c r="X22" i="1"/>
  <c r="AC22" i="1" s="1"/>
  <c r="Y23" i="1"/>
  <c r="AD23" i="1" s="1"/>
  <c r="X23" i="1"/>
  <c r="AC23" i="1" s="1"/>
  <c r="Y24" i="1"/>
  <c r="AD24" i="1" s="1"/>
  <c r="X24" i="1"/>
  <c r="AC24" i="1" s="1"/>
  <c r="Y25" i="1"/>
  <c r="AD25" i="1" s="1"/>
  <c r="X25" i="1"/>
  <c r="AC25" i="1" s="1"/>
  <c r="Y26" i="1"/>
  <c r="AD26" i="1" s="1"/>
  <c r="X26" i="1"/>
  <c r="AC26" i="1" s="1"/>
  <c r="Y27" i="1"/>
  <c r="AD27" i="1" s="1"/>
  <c r="X27" i="1"/>
  <c r="AC27" i="1" s="1"/>
  <c r="Y28" i="1"/>
  <c r="AD28" i="1" s="1"/>
  <c r="X28" i="1"/>
  <c r="AC28" i="1" s="1"/>
  <c r="X39" i="1"/>
  <c r="AC39" i="1" s="1"/>
  <c r="X40" i="1"/>
  <c r="AC40" i="1" s="1"/>
  <c r="X41" i="1"/>
  <c r="AC41" i="1" s="1"/>
  <c r="X42" i="1"/>
  <c r="AC42" i="1" s="1"/>
  <c r="X43" i="1"/>
  <c r="AC43" i="1" s="1"/>
  <c r="X44" i="1"/>
  <c r="AC44" i="1" s="1"/>
  <c r="X45" i="1"/>
  <c r="AC45" i="1" s="1"/>
  <c r="Y29" i="1"/>
  <c r="AD29" i="1" s="1"/>
  <c r="Y30" i="1"/>
  <c r="AD30" i="1" s="1"/>
  <c r="Y31" i="1"/>
  <c r="AD31" i="1" s="1"/>
  <c r="Y32" i="1"/>
  <c r="AD32" i="1" s="1"/>
  <c r="Y33" i="1"/>
  <c r="AD33" i="1" s="1"/>
  <c r="Y34" i="1"/>
  <c r="AD34" i="1" s="1"/>
  <c r="Y35" i="1"/>
  <c r="AD35" i="1" s="1"/>
  <c r="Y36" i="1"/>
  <c r="AD36" i="1" s="1"/>
  <c r="Y37" i="1"/>
  <c r="AD37" i="1" s="1"/>
  <c r="Y38" i="1"/>
  <c r="AD38" i="1" s="1"/>
  <c r="U22" i="1" l="1"/>
  <c r="Z22" i="1" s="1"/>
  <c r="W22" i="1"/>
  <c r="AB22" i="1" s="1"/>
  <c r="U20" i="1"/>
  <c r="Z20" i="1" s="1"/>
  <c r="W20" i="1"/>
  <c r="AB20" i="1" s="1"/>
  <c r="U18" i="1"/>
  <c r="Z18" i="1" s="1"/>
  <c r="W18" i="1"/>
  <c r="AB18" i="1" s="1"/>
  <c r="U16" i="1"/>
  <c r="Z16" i="1" s="1"/>
  <c r="W16" i="1"/>
  <c r="AB16" i="1" s="1"/>
  <c r="U14" i="1"/>
  <c r="Z14" i="1" s="1"/>
  <c r="W14" i="1"/>
  <c r="AB14" i="1" s="1"/>
  <c r="U12" i="1"/>
  <c r="Z12" i="1" s="1"/>
  <c r="W12" i="1"/>
  <c r="AB12" i="1" s="1"/>
  <c r="U10" i="1"/>
  <c r="Z10" i="1" s="1"/>
  <c r="W10" i="1"/>
  <c r="AB10" i="1" s="1"/>
  <c r="U8" i="1"/>
  <c r="Z8" i="1" s="1"/>
  <c r="W8" i="1"/>
  <c r="AB8" i="1" s="1"/>
  <c r="U9" i="1"/>
  <c r="Z9" i="1" s="1"/>
  <c r="W9" i="1"/>
  <c r="AB9" i="1" s="1"/>
  <c r="U7" i="1"/>
  <c r="Z7" i="1" s="1"/>
  <c r="W7" i="1"/>
  <c r="AB7" i="1" s="1"/>
  <c r="Y7" i="1"/>
  <c r="AD7" i="1" s="1"/>
  <c r="W38" i="1"/>
  <c r="AB38" i="1" s="1"/>
  <c r="U38" i="1"/>
  <c r="Z38" i="1" s="1"/>
  <c r="W37" i="1"/>
  <c r="AB37" i="1" s="1"/>
  <c r="U37" i="1"/>
  <c r="Z37" i="1" s="1"/>
  <c r="W36" i="1"/>
  <c r="AB36" i="1" s="1"/>
  <c r="U36" i="1"/>
  <c r="Z36" i="1" s="1"/>
  <c r="W35" i="1"/>
  <c r="AB35" i="1" s="1"/>
  <c r="U35" i="1"/>
  <c r="Z35" i="1" s="1"/>
  <c r="W34" i="1"/>
  <c r="AB34" i="1" s="1"/>
  <c r="U34" i="1"/>
  <c r="Z34" i="1" s="1"/>
  <c r="W33" i="1"/>
  <c r="AB33" i="1" s="1"/>
  <c r="U33" i="1"/>
  <c r="Z33" i="1" s="1"/>
  <c r="W32" i="1"/>
  <c r="AB32" i="1" s="1"/>
  <c r="U32" i="1"/>
  <c r="Z32" i="1" s="1"/>
  <c r="W31" i="1"/>
  <c r="AB31" i="1" s="1"/>
  <c r="U31" i="1"/>
  <c r="Z31" i="1" s="1"/>
  <c r="W30" i="1"/>
  <c r="AB30" i="1" s="1"/>
  <c r="U30" i="1"/>
  <c r="Z30" i="1" s="1"/>
  <c r="W29" i="1"/>
  <c r="AB29" i="1" s="1"/>
  <c r="U29" i="1"/>
  <c r="Z29" i="1" s="1"/>
  <c r="U28" i="1"/>
  <c r="Z28" i="1" s="1"/>
  <c r="W28" i="1"/>
  <c r="AB28" i="1" s="1"/>
  <c r="U26" i="1"/>
  <c r="Z26" i="1" s="1"/>
  <c r="W26" i="1"/>
  <c r="AB26" i="1" s="1"/>
  <c r="U24" i="1"/>
  <c r="Z24" i="1" s="1"/>
  <c r="W24" i="1"/>
  <c r="AB24" i="1" s="1"/>
  <c r="U45" i="1"/>
  <c r="Z45" i="1" s="1"/>
  <c r="W45" i="1"/>
  <c r="AB45" i="1" s="1"/>
  <c r="Y45" i="1"/>
  <c r="AD45" i="1" s="1"/>
  <c r="U44" i="1"/>
  <c r="Z44" i="1" s="1"/>
  <c r="W44" i="1"/>
  <c r="AB44" i="1" s="1"/>
  <c r="Y44" i="1"/>
  <c r="AD44" i="1" s="1"/>
  <c r="U43" i="1"/>
  <c r="Z43" i="1" s="1"/>
  <c r="W43" i="1"/>
  <c r="AB43" i="1" s="1"/>
  <c r="Y43" i="1"/>
  <c r="AD43" i="1" s="1"/>
  <c r="U42" i="1"/>
  <c r="Z42" i="1" s="1"/>
  <c r="W42" i="1"/>
  <c r="AB42" i="1" s="1"/>
  <c r="Y42" i="1"/>
  <c r="AD42" i="1" s="1"/>
  <c r="U41" i="1"/>
  <c r="Z41" i="1" s="1"/>
  <c r="W41" i="1"/>
  <c r="AB41" i="1" s="1"/>
  <c r="Y41" i="1"/>
  <c r="AD41" i="1" s="1"/>
  <c r="U40" i="1"/>
  <c r="Z40" i="1" s="1"/>
  <c r="W40" i="1"/>
  <c r="AB40" i="1" s="1"/>
  <c r="Y40" i="1"/>
  <c r="AD40" i="1" s="1"/>
  <c r="U39" i="1"/>
  <c r="Z39" i="1" s="1"/>
  <c r="W39" i="1"/>
  <c r="AB39" i="1" s="1"/>
  <c r="Y39" i="1"/>
  <c r="AD39" i="1" s="1"/>
  <c r="U27" i="1"/>
  <c r="Z27" i="1" s="1"/>
  <c r="W27" i="1"/>
  <c r="AB27" i="1" s="1"/>
  <c r="U25" i="1"/>
  <c r="Z25" i="1" s="1"/>
  <c r="W25" i="1"/>
  <c r="AB25" i="1" s="1"/>
  <c r="U23" i="1"/>
  <c r="Z23" i="1" s="1"/>
  <c r="W23" i="1"/>
  <c r="AB23" i="1" s="1"/>
  <c r="U21" i="1"/>
  <c r="Z21" i="1" s="1"/>
  <c r="W21" i="1"/>
  <c r="AB21" i="1" s="1"/>
  <c r="U19" i="1"/>
  <c r="Z19" i="1" s="1"/>
  <c r="W19" i="1"/>
  <c r="AB19" i="1" s="1"/>
  <c r="U17" i="1"/>
  <c r="Z17" i="1" s="1"/>
  <c r="W17" i="1"/>
  <c r="AB17" i="1" s="1"/>
  <c r="U15" i="1"/>
  <c r="Z15" i="1" s="1"/>
  <c r="W15" i="1"/>
  <c r="AB15" i="1" s="1"/>
  <c r="U13" i="1"/>
  <c r="Z13" i="1" s="1"/>
  <c r="W13" i="1"/>
  <c r="AB13" i="1" s="1"/>
  <c r="U11" i="1"/>
  <c r="Z11" i="1" s="1"/>
  <c r="W11" i="1"/>
  <c r="AB11" i="1" s="1"/>
  <c r="AE39" i="1" l="1"/>
  <c r="AG39" i="1"/>
  <c r="AI39" i="1"/>
  <c r="AE41" i="1"/>
  <c r="AG41" i="1"/>
  <c r="AI41" i="1"/>
  <c r="AE43" i="1"/>
  <c r="AG43" i="1"/>
  <c r="AI43" i="1"/>
  <c r="AE45" i="1"/>
  <c r="AI45" i="1" s="1"/>
  <c r="AG45" i="1"/>
  <c r="AE24" i="1"/>
  <c r="AG24" i="1"/>
  <c r="AI24" i="1"/>
  <c r="AE26" i="1"/>
  <c r="AG26" i="1"/>
  <c r="AI26" i="1"/>
  <c r="AE28" i="1"/>
  <c r="AG28" i="1"/>
  <c r="AI28" i="1"/>
  <c r="AE11" i="1"/>
  <c r="AG11" i="1"/>
  <c r="AI11" i="1"/>
  <c r="AE13" i="1"/>
  <c r="AG13" i="1"/>
  <c r="AI13" i="1"/>
  <c r="AE15" i="1"/>
  <c r="AG15" i="1"/>
  <c r="AI15" i="1"/>
  <c r="AE17" i="1"/>
  <c r="AG17" i="1"/>
  <c r="AI17" i="1"/>
  <c r="AE19" i="1"/>
  <c r="AG19" i="1"/>
  <c r="AI19" i="1"/>
  <c r="AE21" i="1"/>
  <c r="AG21" i="1"/>
  <c r="AI21" i="1"/>
  <c r="AE23" i="1"/>
  <c r="AG23" i="1"/>
  <c r="AI23" i="1"/>
  <c r="AE25" i="1"/>
  <c r="AG25" i="1"/>
  <c r="AI25" i="1"/>
  <c r="AE27" i="1"/>
  <c r="AG27" i="1"/>
  <c r="AI27" i="1"/>
  <c r="AE40" i="1"/>
  <c r="AG40" i="1"/>
  <c r="AI40" i="1"/>
  <c r="AE42" i="1"/>
  <c r="AI42" i="1" s="1"/>
  <c r="AG42" i="1"/>
  <c r="AE44" i="1"/>
  <c r="AG44" i="1"/>
  <c r="AI44" i="1"/>
  <c r="AG29" i="1"/>
  <c r="AE29" i="1"/>
  <c r="AI29" i="1"/>
  <c r="AG30" i="1"/>
  <c r="AE30" i="1"/>
  <c r="AI30" i="1"/>
  <c r="AG31" i="1"/>
  <c r="AE31" i="1"/>
  <c r="AI31" i="1"/>
  <c r="AG32" i="1"/>
  <c r="AE32" i="1"/>
  <c r="AI32" i="1"/>
  <c r="AG33" i="1"/>
  <c r="AE33" i="1"/>
  <c r="AI33" i="1"/>
  <c r="AG34" i="1"/>
  <c r="AE34" i="1"/>
  <c r="AI34" i="1"/>
  <c r="AG35" i="1"/>
  <c r="AE35" i="1"/>
  <c r="AI35" i="1"/>
  <c r="AG36" i="1"/>
  <c r="AE36" i="1"/>
  <c r="AI36" i="1"/>
  <c r="AG37" i="1"/>
  <c r="AE37" i="1"/>
  <c r="AI37" i="1"/>
  <c r="AG38" i="1"/>
  <c r="AE38" i="1"/>
  <c r="AI38" i="1"/>
  <c r="AE7" i="1"/>
  <c r="AG7" i="1"/>
  <c r="AI7" i="1"/>
  <c r="AE9" i="1"/>
  <c r="AG9" i="1"/>
  <c r="AI9" i="1"/>
  <c r="AE8" i="1"/>
  <c r="AG8" i="1"/>
  <c r="AI8" i="1"/>
  <c r="AE10" i="1"/>
  <c r="AG10" i="1"/>
  <c r="AI10" i="1"/>
  <c r="AE12" i="1"/>
  <c r="AG12" i="1"/>
  <c r="AI12" i="1"/>
  <c r="AE14" i="1"/>
  <c r="AG14" i="1"/>
  <c r="AI14" i="1"/>
  <c r="AE16" i="1"/>
  <c r="AG16" i="1"/>
  <c r="AI16" i="1"/>
  <c r="AE18" i="1"/>
  <c r="AG18" i="1"/>
  <c r="AI18" i="1"/>
  <c r="AE20" i="1"/>
  <c r="AG20" i="1"/>
  <c r="AI20" i="1"/>
  <c r="AE22" i="1"/>
  <c r="AG22" i="1"/>
  <c r="AI22" i="1"/>
  <c r="AM43" i="1" l="1"/>
  <c r="AK43" i="1"/>
  <c r="AL43" i="1"/>
  <c r="AJ43" i="1"/>
  <c r="AM39" i="1"/>
  <c r="AK39" i="1"/>
  <c r="AL39" i="1"/>
  <c r="AJ39" i="1"/>
  <c r="AM22" i="1"/>
  <c r="AK22" i="1"/>
  <c r="AJ22" i="1"/>
  <c r="AL22" i="1"/>
  <c r="AM18" i="1"/>
  <c r="AK18" i="1"/>
  <c r="AJ18" i="1"/>
  <c r="AL18" i="1"/>
  <c r="AM14" i="1"/>
  <c r="AK14" i="1"/>
  <c r="AJ14" i="1"/>
  <c r="AL14" i="1"/>
  <c r="AM10" i="1"/>
  <c r="AK10" i="1"/>
  <c r="AJ10" i="1"/>
  <c r="AL10" i="1"/>
  <c r="AM9" i="1"/>
  <c r="AK9" i="1"/>
  <c r="AL9" i="1"/>
  <c r="AJ9" i="1"/>
  <c r="AQ5" i="1"/>
  <c r="AL37" i="1"/>
  <c r="AJ37" i="1"/>
  <c r="AK37" i="1"/>
  <c r="AM37" i="1"/>
  <c r="AL35" i="1"/>
  <c r="AJ35" i="1"/>
  <c r="AK35" i="1"/>
  <c r="AM35" i="1"/>
  <c r="AL33" i="1"/>
  <c r="AJ33" i="1"/>
  <c r="AK33" i="1"/>
  <c r="AM33" i="1"/>
  <c r="AL31" i="1"/>
  <c r="AJ31" i="1"/>
  <c r="AK31" i="1"/>
  <c r="AM31" i="1"/>
  <c r="AL29" i="1"/>
  <c r="AJ29" i="1"/>
  <c r="AK29" i="1"/>
  <c r="AM29" i="1"/>
  <c r="AM44" i="1"/>
  <c r="AK44" i="1"/>
  <c r="AL44" i="1"/>
  <c r="AJ44" i="1"/>
  <c r="AM42" i="1"/>
  <c r="AK42" i="1"/>
  <c r="AL42" i="1"/>
  <c r="AJ42" i="1"/>
  <c r="AM27" i="1"/>
  <c r="AK27" i="1"/>
  <c r="AJ27" i="1"/>
  <c r="AL27" i="1"/>
  <c r="AM23" i="1"/>
  <c r="AK23" i="1"/>
  <c r="AJ23" i="1"/>
  <c r="AL23" i="1"/>
  <c r="AM19" i="1"/>
  <c r="AK19" i="1"/>
  <c r="AJ19" i="1"/>
  <c r="AL19" i="1"/>
  <c r="AM15" i="1"/>
  <c r="AK15" i="1"/>
  <c r="AJ15" i="1"/>
  <c r="AL15" i="1"/>
  <c r="AM11" i="1"/>
  <c r="AK11" i="1"/>
  <c r="AJ11" i="1"/>
  <c r="AL11" i="1"/>
  <c r="AM26" i="1"/>
  <c r="AK26" i="1"/>
  <c r="AJ26" i="1"/>
  <c r="AL26" i="1"/>
  <c r="AM20" i="1"/>
  <c r="AK20" i="1"/>
  <c r="AJ20" i="1"/>
  <c r="AL20" i="1"/>
  <c r="AM16" i="1"/>
  <c r="AK16" i="1"/>
  <c r="AJ16" i="1"/>
  <c r="AL16" i="1"/>
  <c r="AM12" i="1"/>
  <c r="AK12" i="1"/>
  <c r="AJ12" i="1"/>
  <c r="AL12" i="1"/>
  <c r="AM8" i="1"/>
  <c r="AK8" i="1"/>
  <c r="AJ8" i="1"/>
  <c r="AL8" i="1"/>
  <c r="AM7" i="1"/>
  <c r="AK7" i="1"/>
  <c r="AP4" i="1"/>
  <c r="AL7" i="1"/>
  <c r="AJ7" i="1"/>
  <c r="AM38" i="1"/>
  <c r="AL38" i="1"/>
  <c r="AJ38" i="1"/>
  <c r="AK38" i="1"/>
  <c r="AL36" i="1"/>
  <c r="AJ36" i="1"/>
  <c r="AK36" i="1"/>
  <c r="AM36" i="1"/>
  <c r="AL34" i="1"/>
  <c r="AJ34" i="1"/>
  <c r="AK34" i="1"/>
  <c r="AM34" i="1"/>
  <c r="AL32" i="1"/>
  <c r="AJ32" i="1"/>
  <c r="AK32" i="1"/>
  <c r="AM32" i="1"/>
  <c r="AL30" i="1"/>
  <c r="AJ30" i="1"/>
  <c r="AK30" i="1"/>
  <c r="AM30" i="1"/>
  <c r="AM40" i="1"/>
  <c r="AK40" i="1"/>
  <c r="AL40" i="1"/>
  <c r="AJ40" i="1"/>
  <c r="AM25" i="1"/>
  <c r="AK25" i="1"/>
  <c r="AJ25" i="1"/>
  <c r="AL25" i="1"/>
  <c r="AM21" i="1"/>
  <c r="AK21" i="1"/>
  <c r="AJ21" i="1"/>
  <c r="AL21" i="1"/>
  <c r="AM17" i="1"/>
  <c r="AK17" i="1"/>
  <c r="AJ17" i="1"/>
  <c r="AL17" i="1"/>
  <c r="AM13" i="1"/>
  <c r="AK13" i="1"/>
  <c r="AJ13" i="1"/>
  <c r="AL13" i="1"/>
  <c r="AL28" i="1"/>
  <c r="AK28" i="1"/>
  <c r="AJ28" i="1"/>
  <c r="AM28" i="1"/>
  <c r="AM24" i="1"/>
  <c r="AK24" i="1"/>
  <c r="AJ24" i="1"/>
  <c r="AL24" i="1"/>
  <c r="AM45" i="1"/>
  <c r="AK45" i="1"/>
  <c r="AL45" i="1"/>
  <c r="AJ45" i="1"/>
  <c r="AM41" i="1"/>
  <c r="AK41" i="1"/>
  <c r="AL41" i="1"/>
  <c r="AJ41" i="1"/>
  <c r="AQ6" i="1" l="1"/>
  <c r="AP8" i="1"/>
  <c r="AP6" i="1"/>
  <c r="AP9" i="1"/>
  <c r="AP7" i="1"/>
  <c r="AP5" i="1"/>
  <c r="AQ9" i="1"/>
  <c r="AQ8" i="1"/>
  <c r="AQ7" i="1"/>
</calcChain>
</file>

<file path=xl/sharedStrings.xml><?xml version="1.0" encoding="utf-8"?>
<sst xmlns="http://schemas.openxmlformats.org/spreadsheetml/2006/main" count="86" uniqueCount="73">
  <si>
    <t>Summary</t>
  </si>
  <si>
    <t>Individual Validation Targets</t>
  </si>
  <si>
    <t>Records</t>
  </si>
  <si>
    <t>Observed Flow (VEH)</t>
  </si>
  <si>
    <t>Estimatedled Flow (VEH)</t>
  </si>
  <si>
    <t>Difference (num)</t>
  </si>
  <si>
    <t>Difference (%)</t>
  </si>
  <si>
    <t>Pass / Fail</t>
  </si>
  <si>
    <t>Pass Flow</t>
  </si>
  <si>
    <t>A Node</t>
  </si>
  <si>
    <t>B Node</t>
  </si>
  <si>
    <t>C Node</t>
  </si>
  <si>
    <t>Road Name</t>
  </si>
  <si>
    <t>Concatenate</t>
  </si>
  <si>
    <t xml:space="preserve"> </t>
  </si>
  <si>
    <t>Car</t>
  </si>
  <si>
    <t>LGV</t>
  </si>
  <si>
    <t>HGV</t>
  </si>
  <si>
    <t>Obs</t>
  </si>
  <si>
    <t>Taxi</t>
  </si>
  <si>
    <t>Emp Bus</t>
  </si>
  <si>
    <t>Comm</t>
  </si>
  <si>
    <t>Edu</t>
  </si>
  <si>
    <t>Other</t>
  </si>
  <si>
    <t>OGV1</t>
  </si>
  <si>
    <t>OGV2 P</t>
  </si>
  <si>
    <t>OGV2</t>
  </si>
  <si>
    <t>Total</t>
  </si>
  <si>
    <t>GEH</t>
  </si>
  <si>
    <t>Flow</t>
  </si>
  <si>
    <t>GEH &lt; 5</t>
  </si>
  <si>
    <t>GEH &lt; 7</t>
  </si>
  <si>
    <t>GEH &lt; 10</t>
  </si>
  <si>
    <t>GEH &gt; 10</t>
  </si>
  <si>
    <t>Pass GEH</t>
  </si>
  <si>
    <t>JTC 237 from Arm C</t>
  </si>
  <si>
    <t>JTC 237 to Arm C</t>
  </si>
  <si>
    <t>JTC 238 from Arm A</t>
  </si>
  <si>
    <t>JTC 238 from Arm B</t>
  </si>
  <si>
    <t>JTC 238 to Arm A</t>
  </si>
  <si>
    <t>JTC 238 to Arm B</t>
  </si>
  <si>
    <t>JTC 239 from Arm B</t>
  </si>
  <si>
    <t>JTC 238 from Arm C</t>
  </si>
  <si>
    <t>JTC 239 to Arm B</t>
  </si>
  <si>
    <t>JTC 240 to Arm B</t>
  </si>
  <si>
    <t>JTC 241 to Arm A</t>
  </si>
  <si>
    <t>JTC 240 from Arm A</t>
  </si>
  <si>
    <t>JTC 242 from Arm A</t>
  </si>
  <si>
    <t>JTC 242 from Arm C</t>
  </si>
  <si>
    <t>JTC 242 from Arm D</t>
  </si>
  <si>
    <t>JTC 242 to Arm A</t>
  </si>
  <si>
    <t>JTC 242 to Arm C</t>
  </si>
  <si>
    <t>JTC 242 to Arm D</t>
  </si>
  <si>
    <t>JTC 243 from Arm A</t>
  </si>
  <si>
    <t>JTC 243 from Arm C</t>
  </si>
  <si>
    <t>JTC 243 to Arm A</t>
  </si>
  <si>
    <t>JTC 243 to Arm C</t>
  </si>
  <si>
    <t>JTC 244 from Arm C</t>
  </si>
  <si>
    <t>JTC 244 to Arm C</t>
  </si>
  <si>
    <t>JTC 235 to Arm C</t>
  </si>
  <si>
    <t>JTC 235 from Arm C</t>
  </si>
  <si>
    <t>B71 Mayo - Site MCC_4 Eastbound</t>
  </si>
  <si>
    <t>B83 Sligo - Site 1 N4 NSouthbound</t>
  </si>
  <si>
    <t>B71 Mayo - Site MCC_4 Westbound</t>
  </si>
  <si>
    <t>B83 Sligo - Site 1 N4 Northbound</t>
  </si>
  <si>
    <t>JTC 244 to Arm A</t>
  </si>
  <si>
    <t>B56 Roscommon - Site 4 N61 Southbound</t>
  </si>
  <si>
    <t>JTC 226 to Arm C</t>
  </si>
  <si>
    <t>JTC 226 to Arm B</t>
  </si>
  <si>
    <t>JTC 244 from Arm A</t>
  </si>
  <si>
    <t>B56 Roscommon - Site 4 N61 Northbound</t>
  </si>
  <si>
    <t>JTC 226 from Arm C</t>
  </si>
  <si>
    <t>JTC 226 from Arm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</si>
</sst>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rgb="FFA6A6A6"/>
      <name val="Arial"/>
      <family val="2"/>
    </font>
    <font>
      <b/>
      <sz val="10"/>
      <color rgb="FF000000"/>
      <name val="Arial"/>
      <family val="2"/>
    </font>
    <font>
      <b/>
      <sz val="10"/>
      <color rgb="FFA6A6A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D966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C9C9C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0" borderId="1" xfId="0" applyFont="1" applyFill="1" applyBorder="1"/>
    <xf numFmtId="9" fontId="3" fillId="0" borderId="1" xfId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1" fontId="3" fillId="3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/>
    <xf numFmtId="0" fontId="4" fillId="3" borderId="0" xfId="0" applyFont="1" applyFill="1" applyBorder="1"/>
    <xf numFmtId="1" fontId="3" fillId="4" borderId="1" xfId="0" applyNumberFormat="1" applyFont="1" applyFill="1" applyBorder="1" applyAlignment="1">
      <alignment horizontal="center"/>
    </xf>
    <xf numFmtId="0" fontId="3" fillId="3" borderId="0" xfId="0" applyFont="1" applyFill="1" applyBorder="1"/>
    <xf numFmtId="0" fontId="3" fillId="4" borderId="0" xfId="0" applyFont="1" applyFill="1" applyBorder="1" applyAlignment="1">
      <alignment horizontal="center"/>
    </xf>
    <xf numFmtId="9" fontId="3" fillId="4" borderId="1" xfId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1" fontId="3" fillId="4" borderId="1" xfId="0" applyNumberFormat="1" applyFont="1" applyFill="1" applyBorder="1" applyAlignment="1">
      <alignment horizontal="left"/>
    </xf>
    <xf numFmtId="0" fontId="4" fillId="4" borderId="0" xfId="0" applyFont="1" applyFill="1" applyBorder="1"/>
    <xf numFmtId="0" fontId="3" fillId="4" borderId="0" xfId="0" applyFont="1" applyFill="1" applyBorder="1"/>
    <xf numFmtId="0" fontId="3" fillId="4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4"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5"/>
  <sheetViews>
    <sheetView tabSelected="1" zoomScale="60" zoomScaleNormal="60" workbookViewId="0"/>
  </sheetViews>
  <sheetFormatPr defaultColWidth="9.140625" defaultRowHeight="12.75" x14ac:dyDescent="0.2"/>
  <cols>
    <col min="1" max="5" width="9.140625" style="2"/>
    <col min="6" max="6" width="2.7109375" style="3" customWidth="1"/>
    <col min="7" max="9" width="9.140625" style="4"/>
    <col min="10" max="10" width="9.140625" style="2"/>
    <col min="11" max="11" width="2.85546875" style="2" customWidth="1"/>
    <col min="12" max="21" width="9.140625" style="2"/>
    <col min="22" max="22" width="2.7109375" style="2" customWidth="1"/>
    <col min="23" max="26" width="9.140625" style="2"/>
    <col min="27" max="27" width="2.7109375" style="2" customWidth="1"/>
    <col min="28" max="31" width="9.140625" style="2"/>
    <col min="32" max="32" width="2.140625" style="2" customWidth="1"/>
    <col min="33" max="33" width="9.140625" style="2"/>
    <col min="34" max="34" width="2" style="2" customWidth="1"/>
    <col min="35" max="35" width="9.140625" style="2"/>
    <col min="36" max="37" width="10.42578125" style="2" bestFit="1" customWidth="1"/>
    <col min="38" max="39" width="11.5703125" style="2" bestFit="1" customWidth="1"/>
    <col min="40" max="40" width="9.140625" style="2"/>
    <col min="41" max="41" width="10.42578125" style="2" bestFit="1" customWidth="1"/>
    <col min="42" max="16384" width="9.140625" style="2"/>
  </cols>
  <sheetData>
    <row r="1" spans="1:43" ht="15.75" x14ac:dyDescent="0.25">
      <c r="A1" s="1"/>
    </row>
    <row r="2" spans="1:43" x14ac:dyDescent="0.2">
      <c r="D2" s="5"/>
      <c r="E2" s="6"/>
    </row>
    <row r="3" spans="1:43" x14ac:dyDescent="0.2">
      <c r="AO3" s="33" t="s">
        <v>0</v>
      </c>
      <c r="AP3" s="33"/>
      <c r="AQ3" s="33"/>
    </row>
    <row r="4" spans="1:43" x14ac:dyDescent="0.2">
      <c r="A4" s="7" t="s">
        <v>1</v>
      </c>
      <c r="B4" s="7"/>
      <c r="C4" s="7"/>
      <c r="D4" s="8"/>
      <c r="E4" s="7"/>
      <c r="F4" s="9"/>
      <c r="G4" s="10"/>
      <c r="H4" s="10"/>
      <c r="I4" s="10"/>
      <c r="J4" s="10"/>
      <c r="K4" s="11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O4" s="12" t="s">
        <v>2</v>
      </c>
      <c r="AP4" s="12">
        <f>COUNTA(AG7:AG987)</f>
        <v>39</v>
      </c>
      <c r="AQ4" s="12"/>
    </row>
    <row r="5" spans="1:43" x14ac:dyDescent="0.2">
      <c r="A5" s="7"/>
      <c r="B5" s="7"/>
      <c r="C5" s="7"/>
      <c r="D5" s="8"/>
      <c r="E5" s="7"/>
      <c r="F5" s="9"/>
      <c r="G5" s="34" t="s">
        <v>3</v>
      </c>
      <c r="H5" s="34"/>
      <c r="I5" s="34"/>
      <c r="J5" s="34"/>
      <c r="K5" s="11"/>
      <c r="L5" s="34" t="s">
        <v>4</v>
      </c>
      <c r="M5" s="34"/>
      <c r="N5" s="34"/>
      <c r="O5" s="34"/>
      <c r="P5" s="34"/>
      <c r="Q5" s="34"/>
      <c r="R5" s="34"/>
      <c r="S5" s="34"/>
      <c r="T5" s="34"/>
      <c r="U5" s="34"/>
      <c r="V5" s="10"/>
      <c r="W5" s="34" t="s">
        <v>5</v>
      </c>
      <c r="X5" s="34"/>
      <c r="Y5" s="34"/>
      <c r="Z5" s="34"/>
      <c r="AA5" s="10"/>
      <c r="AB5" s="34" t="s">
        <v>6</v>
      </c>
      <c r="AC5" s="34"/>
      <c r="AD5" s="34"/>
      <c r="AE5" s="34"/>
      <c r="AF5" s="10"/>
      <c r="AG5" s="10"/>
      <c r="AH5" s="10"/>
      <c r="AI5" s="34" t="s">
        <v>7</v>
      </c>
      <c r="AJ5" s="34"/>
      <c r="AO5" s="12" t="s">
        <v>8</v>
      </c>
      <c r="AP5" s="13">
        <f>COUNTIF(AI7:AI987,"Pass")/AP4</f>
        <v>0.76923076923076927</v>
      </c>
      <c r="AQ5" s="12">
        <f>COUNTIF(AI7:AI987,"Pass")</f>
        <v>30</v>
      </c>
    </row>
    <row r="6" spans="1:43" x14ac:dyDescent="0.2">
      <c r="A6" s="14" t="s">
        <v>9</v>
      </c>
      <c r="B6" s="14" t="s">
        <v>10</v>
      </c>
      <c r="C6" s="14" t="s">
        <v>11</v>
      </c>
      <c r="D6" s="15" t="s">
        <v>12</v>
      </c>
      <c r="E6" s="14" t="s">
        <v>13</v>
      </c>
      <c r="F6" s="9" t="s">
        <v>14</v>
      </c>
      <c r="G6" s="16" t="s">
        <v>15</v>
      </c>
      <c r="H6" s="16" t="s">
        <v>16</v>
      </c>
      <c r="I6" s="16" t="s">
        <v>17</v>
      </c>
      <c r="J6" s="16" t="s">
        <v>18</v>
      </c>
      <c r="K6" s="11"/>
      <c r="L6" s="16" t="s">
        <v>19</v>
      </c>
      <c r="M6" s="16" t="s">
        <v>20</v>
      </c>
      <c r="N6" s="16" t="s">
        <v>21</v>
      </c>
      <c r="O6" s="16" t="s">
        <v>22</v>
      </c>
      <c r="P6" s="16" t="s">
        <v>23</v>
      </c>
      <c r="Q6" s="16" t="s">
        <v>16</v>
      </c>
      <c r="R6" s="16" t="s">
        <v>24</v>
      </c>
      <c r="S6" s="16" t="s">
        <v>25</v>
      </c>
      <c r="T6" s="16" t="s">
        <v>26</v>
      </c>
      <c r="U6" s="16" t="s">
        <v>27</v>
      </c>
      <c r="V6" s="10"/>
      <c r="W6" s="16" t="s">
        <v>15</v>
      </c>
      <c r="X6" s="16" t="s">
        <v>16</v>
      </c>
      <c r="Y6" s="16" t="s">
        <v>17</v>
      </c>
      <c r="Z6" s="16" t="s">
        <v>27</v>
      </c>
      <c r="AA6" s="10"/>
      <c r="AB6" s="16" t="s">
        <v>15</v>
      </c>
      <c r="AC6" s="16" t="s">
        <v>16</v>
      </c>
      <c r="AD6" s="16" t="s">
        <v>17</v>
      </c>
      <c r="AE6" s="16" t="s">
        <v>27</v>
      </c>
      <c r="AF6" s="10"/>
      <c r="AG6" s="16" t="s">
        <v>28</v>
      </c>
      <c r="AH6" s="10"/>
      <c r="AI6" s="16" t="s">
        <v>29</v>
      </c>
      <c r="AJ6" s="16" t="s">
        <v>30</v>
      </c>
      <c r="AK6" s="16" t="s">
        <v>31</v>
      </c>
      <c r="AL6" s="16" t="s">
        <v>32</v>
      </c>
      <c r="AM6" s="16" t="s">
        <v>33</v>
      </c>
      <c r="AN6" s="5"/>
      <c r="AO6" s="12" t="s">
        <v>34</v>
      </c>
      <c r="AP6" s="13">
        <f>COUNTIF(AJ7:AJ987,"Pass")/AP4</f>
        <v>0.69230769230769229</v>
      </c>
      <c r="AQ6" s="12">
        <f>COUNTIF(AJ7:AJ987,"Pass")</f>
        <v>27</v>
      </c>
    </row>
    <row r="7" spans="1:43" x14ac:dyDescent="0.2">
      <c r="A7" s="17">
        <v>121785</v>
      </c>
      <c r="B7" s="17">
        <v>120987</v>
      </c>
      <c r="C7" s="18"/>
      <c r="D7" s="19" t="s">
        <v>35</v>
      </c>
      <c r="E7" s="20" t="str">
        <f>A7&amp;"_"&amp;B7&amp;"_"&amp;C7</f>
        <v>121785_120987_</v>
      </c>
      <c r="F7" s="21">
        <v>1</v>
      </c>
      <c r="G7" s="22">
        <v>201</v>
      </c>
      <c r="H7" s="22">
        <v>40</v>
      </c>
      <c r="I7" s="22">
        <v>23</v>
      </c>
      <c r="J7" s="17">
        <f>SUM(G7:I7)</f>
        <v>264</v>
      </c>
      <c r="K7" s="23"/>
      <c r="L7" s="22">
        <v>7.97</v>
      </c>
      <c r="M7" s="22">
        <v>13.89</v>
      </c>
      <c r="N7" s="22">
        <v>113.51</v>
      </c>
      <c r="O7" s="22">
        <v>0.95</v>
      </c>
      <c r="P7" s="22">
        <v>180.72</v>
      </c>
      <c r="Q7" s="22">
        <v>30.86</v>
      </c>
      <c r="R7" s="22">
        <v>14.74</v>
      </c>
      <c r="S7" s="22">
        <v>0.20400000000000001</v>
      </c>
      <c r="T7" s="22">
        <v>1.1800000000000002</v>
      </c>
      <c r="U7" s="22">
        <f t="shared" ref="U7:U45" si="0">L7+M7+N7+O7+P7+Q7+R7+S7+T7</f>
        <v>364.024</v>
      </c>
      <c r="V7" s="24"/>
      <c r="W7" s="22">
        <f t="shared" ref="W7:W45" si="1">(L7+M7+N7+O7+P7)-G7</f>
        <v>116.03999999999996</v>
      </c>
      <c r="X7" s="22">
        <f t="shared" ref="X7:X45" si="2">Q7-H7</f>
        <v>-9.14</v>
      </c>
      <c r="Y7" s="22">
        <f t="shared" ref="Y7:Y45" si="3">(R7+S7+T7)-I7</f>
        <v>-6.8759999999999977</v>
      </c>
      <c r="Z7" s="22">
        <f t="shared" ref="Z7:Z45" si="4">U7-J7</f>
        <v>100.024</v>
      </c>
      <c r="AA7" s="24"/>
      <c r="AB7" s="25">
        <f t="shared" ref="AB7:AE30" si="5">W7/G7</f>
        <v>0.57731343283582071</v>
      </c>
      <c r="AC7" s="25">
        <f t="shared" si="5"/>
        <v>-0.22850000000000001</v>
      </c>
      <c r="AD7" s="25">
        <f t="shared" si="5"/>
        <v>-0.29895652173913034</v>
      </c>
      <c r="AE7" s="25">
        <f t="shared" si="5"/>
        <v>0.37887878787878787</v>
      </c>
      <c r="AF7" s="24"/>
      <c r="AG7" s="26">
        <f t="shared" ref="AG7:AG45" si="6">((2*(Z7^2))/(J7+U7))^0.5</f>
        <v>5.6445730211334277</v>
      </c>
      <c r="AH7" s="24"/>
      <c r="AI7" s="27" t="str">
        <f t="shared" ref="AI7:AI45" si="7">IF(J7&lt;700,IF(((Z7^2)^0.5)&lt;=100,"Pass","Fail"),IF(J7&lt;2700,IF(((AE7^2)^0.5)&lt;=0.15,"Pass","Fail"),IF(Z7&lt;400,"Pass","Fail")))</f>
        <v>Fail</v>
      </c>
      <c r="AJ7" s="27" t="str">
        <f t="shared" ref="AJ7:AJ45" si="8">IF(AG7&lt;=5,"Pass","Fail")</f>
        <v>Fail</v>
      </c>
      <c r="AK7" s="27" t="str">
        <f t="shared" ref="AK7:AK30" si="9">IF(AG7&lt;=7,"Pass","Fail")</f>
        <v>Pass</v>
      </c>
      <c r="AL7" s="27" t="str">
        <f t="shared" ref="AL7:AL45" si="10">IF(AG7&lt;=10,"Pass","Fail")</f>
        <v>Pass</v>
      </c>
      <c r="AM7" s="27" t="str">
        <f t="shared" ref="AM7:AM30" si="11">IF(AG7&gt;10,"Yes","No")</f>
        <v>No</v>
      </c>
      <c r="AN7" s="4"/>
      <c r="AO7" s="12" t="s">
        <v>31</v>
      </c>
      <c r="AP7" s="13">
        <f>COUNTIF(AK7:AK987,"Pass")/AP4</f>
        <v>0.82051282051282048</v>
      </c>
      <c r="AQ7" s="12">
        <f>COUNTIF(AK7:AK987,"Pass")</f>
        <v>32</v>
      </c>
    </row>
    <row r="8" spans="1:43" x14ac:dyDescent="0.2">
      <c r="A8" s="17">
        <v>120987</v>
      </c>
      <c r="B8" s="17">
        <v>121785</v>
      </c>
      <c r="C8" s="18"/>
      <c r="D8" s="19" t="s">
        <v>36</v>
      </c>
      <c r="E8" s="20" t="str">
        <f t="shared" ref="E8:E30" si="12">A8&amp;"_"&amp;B8&amp;"_"&amp;C8</f>
        <v>120987_121785_</v>
      </c>
      <c r="F8" s="21">
        <v>1</v>
      </c>
      <c r="G8" s="22">
        <v>217</v>
      </c>
      <c r="H8" s="22">
        <v>39</v>
      </c>
      <c r="I8" s="22">
        <v>24</v>
      </c>
      <c r="J8" s="17">
        <f t="shared" ref="J8:J45" si="13">SUM(G8:I8)</f>
        <v>280</v>
      </c>
      <c r="K8" s="23"/>
      <c r="L8" s="22">
        <v>5.91</v>
      </c>
      <c r="M8" s="22">
        <v>13.13</v>
      </c>
      <c r="N8" s="22">
        <v>71.319999999999993</v>
      </c>
      <c r="O8" s="22">
        <v>1.31</v>
      </c>
      <c r="P8" s="22">
        <v>110.07</v>
      </c>
      <c r="Q8" s="22">
        <v>38.57</v>
      </c>
      <c r="R8" s="22">
        <v>13.616</v>
      </c>
      <c r="S8" s="22">
        <v>0.18</v>
      </c>
      <c r="T8" s="22">
        <v>1.224</v>
      </c>
      <c r="U8" s="22">
        <f t="shared" si="0"/>
        <v>255.32999999999998</v>
      </c>
      <c r="V8" s="24"/>
      <c r="W8" s="22">
        <f t="shared" si="1"/>
        <v>-15.260000000000019</v>
      </c>
      <c r="X8" s="22">
        <f t="shared" si="2"/>
        <v>-0.42999999999999972</v>
      </c>
      <c r="Y8" s="22">
        <f t="shared" si="3"/>
        <v>-8.98</v>
      </c>
      <c r="Z8" s="22">
        <f t="shared" si="4"/>
        <v>-24.670000000000016</v>
      </c>
      <c r="AA8" s="24"/>
      <c r="AB8" s="25">
        <f t="shared" si="5"/>
        <v>-7.0322580645161378E-2</v>
      </c>
      <c r="AC8" s="25">
        <f t="shared" si="5"/>
        <v>-1.1025641025641018E-2</v>
      </c>
      <c r="AD8" s="25">
        <f t="shared" si="5"/>
        <v>-0.3741666666666667</v>
      </c>
      <c r="AE8" s="25">
        <f t="shared" si="5"/>
        <v>-8.8107142857142912E-2</v>
      </c>
      <c r="AF8" s="24"/>
      <c r="AG8" s="26">
        <f t="shared" si="6"/>
        <v>1.5079028301003243</v>
      </c>
      <c r="AH8" s="24"/>
      <c r="AI8" s="27" t="str">
        <f t="shared" si="7"/>
        <v>Pass</v>
      </c>
      <c r="AJ8" s="27" t="str">
        <f t="shared" si="8"/>
        <v>Pass</v>
      </c>
      <c r="AK8" s="27" t="str">
        <f t="shared" si="9"/>
        <v>Pass</v>
      </c>
      <c r="AL8" s="27" t="str">
        <f t="shared" si="10"/>
        <v>Pass</v>
      </c>
      <c r="AM8" s="27" t="str">
        <f t="shared" si="11"/>
        <v>No</v>
      </c>
      <c r="AN8" s="4"/>
      <c r="AO8" s="12" t="s">
        <v>32</v>
      </c>
      <c r="AP8" s="13">
        <f>COUNTIF(AL7:AL987,"Pass")/AP4</f>
        <v>0.87179487179487181</v>
      </c>
      <c r="AQ8" s="12">
        <f>COUNTIF(AL7:AL987,"Pass")</f>
        <v>34</v>
      </c>
    </row>
    <row r="9" spans="1:43" x14ac:dyDescent="0.2">
      <c r="A9" s="17">
        <v>120843</v>
      </c>
      <c r="B9" s="17">
        <v>120831</v>
      </c>
      <c r="C9" s="18"/>
      <c r="D9" s="19" t="s">
        <v>37</v>
      </c>
      <c r="E9" s="20" t="str">
        <f t="shared" si="12"/>
        <v>120843_120831_</v>
      </c>
      <c r="F9" s="21">
        <v>1</v>
      </c>
      <c r="G9" s="22">
        <v>158</v>
      </c>
      <c r="H9" s="22">
        <v>32</v>
      </c>
      <c r="I9" s="22">
        <v>16</v>
      </c>
      <c r="J9" s="17">
        <f t="shared" si="13"/>
        <v>206</v>
      </c>
      <c r="K9" s="23"/>
      <c r="L9" s="22">
        <v>0.89</v>
      </c>
      <c r="M9" s="22">
        <v>7.46</v>
      </c>
      <c r="N9" s="22">
        <v>86.21</v>
      </c>
      <c r="O9" s="22">
        <v>2.06</v>
      </c>
      <c r="P9" s="22">
        <v>57.69</v>
      </c>
      <c r="Q9" s="22">
        <v>55.71</v>
      </c>
      <c r="R9" s="22">
        <v>6.0439999999999996</v>
      </c>
      <c r="S9" s="22">
        <v>0.11200000000000002</v>
      </c>
      <c r="T9" s="22">
        <v>0.26800000000000002</v>
      </c>
      <c r="U9" s="22">
        <f t="shared" si="0"/>
        <v>216.44400000000002</v>
      </c>
      <c r="V9" s="24"/>
      <c r="W9" s="22">
        <f t="shared" si="1"/>
        <v>-3.6899999999999977</v>
      </c>
      <c r="X9" s="22">
        <f t="shared" si="2"/>
        <v>23.71</v>
      </c>
      <c r="Y9" s="22">
        <f t="shared" si="3"/>
        <v>-9.5760000000000005</v>
      </c>
      <c r="Z9" s="22">
        <f t="shared" si="4"/>
        <v>10.444000000000017</v>
      </c>
      <c r="AA9" s="24"/>
      <c r="AB9" s="25">
        <f t="shared" si="5"/>
        <v>-2.335443037974682E-2</v>
      </c>
      <c r="AC9" s="25">
        <f t="shared" si="5"/>
        <v>0.74093750000000003</v>
      </c>
      <c r="AD9" s="25">
        <f t="shared" si="5"/>
        <v>-0.59850000000000003</v>
      </c>
      <c r="AE9" s="25">
        <f t="shared" si="5"/>
        <v>5.0699029126213671E-2</v>
      </c>
      <c r="AF9" s="24"/>
      <c r="AG9" s="26">
        <f t="shared" si="6"/>
        <v>0.71861667070926905</v>
      </c>
      <c r="AH9" s="24"/>
      <c r="AI9" s="27" t="str">
        <f t="shared" si="7"/>
        <v>Pass</v>
      </c>
      <c r="AJ9" s="27" t="str">
        <f t="shared" si="8"/>
        <v>Pass</v>
      </c>
      <c r="AK9" s="27" t="str">
        <f t="shared" si="9"/>
        <v>Pass</v>
      </c>
      <c r="AL9" s="27" t="str">
        <f t="shared" si="10"/>
        <v>Pass</v>
      </c>
      <c r="AM9" s="27" t="str">
        <f t="shared" si="11"/>
        <v>No</v>
      </c>
      <c r="AN9" s="4"/>
      <c r="AO9" s="12" t="s">
        <v>33</v>
      </c>
      <c r="AP9" s="13">
        <f>COUNTIF(AM7:AM987,"Yes")/AP4</f>
        <v>0.12820512820512819</v>
      </c>
      <c r="AQ9" s="12">
        <f>COUNTIF(AM7:AM987,"Yes")</f>
        <v>5</v>
      </c>
    </row>
    <row r="10" spans="1:43" x14ac:dyDescent="0.2">
      <c r="A10" s="17">
        <v>120837</v>
      </c>
      <c r="B10" s="17">
        <v>120831</v>
      </c>
      <c r="C10" s="18"/>
      <c r="D10" s="19" t="s">
        <v>38</v>
      </c>
      <c r="E10" s="20" t="str">
        <f t="shared" si="12"/>
        <v>120837_120831_</v>
      </c>
      <c r="F10" s="21">
        <v>1</v>
      </c>
      <c r="G10" s="22">
        <v>11</v>
      </c>
      <c r="H10" s="22">
        <v>1</v>
      </c>
      <c r="I10" s="22">
        <v>1</v>
      </c>
      <c r="J10" s="17">
        <f t="shared" si="13"/>
        <v>13</v>
      </c>
      <c r="K10" s="23"/>
      <c r="L10" s="22">
        <v>1.9</v>
      </c>
      <c r="M10" s="22">
        <v>6.44</v>
      </c>
      <c r="N10" s="22">
        <v>60.83</v>
      </c>
      <c r="O10" s="22">
        <v>0.36</v>
      </c>
      <c r="P10" s="22">
        <v>75.67</v>
      </c>
      <c r="Q10" s="22">
        <v>17.48</v>
      </c>
      <c r="R10" s="22">
        <v>10.868</v>
      </c>
      <c r="S10" s="22">
        <v>0.14399999999999999</v>
      </c>
      <c r="T10" s="22">
        <v>1.452</v>
      </c>
      <c r="U10" s="22">
        <f t="shared" si="0"/>
        <v>175.14399999999998</v>
      </c>
      <c r="V10" s="24"/>
      <c r="W10" s="22">
        <f t="shared" si="1"/>
        <v>134.19999999999999</v>
      </c>
      <c r="X10" s="22">
        <f t="shared" si="2"/>
        <v>16.48</v>
      </c>
      <c r="Y10" s="22">
        <f t="shared" si="3"/>
        <v>11.464</v>
      </c>
      <c r="Z10" s="22">
        <f t="shared" si="4"/>
        <v>162.14399999999998</v>
      </c>
      <c r="AA10" s="24"/>
      <c r="AB10" s="25">
        <f t="shared" si="5"/>
        <v>12.2</v>
      </c>
      <c r="AC10" s="25">
        <f t="shared" si="5"/>
        <v>16.48</v>
      </c>
      <c r="AD10" s="25">
        <f t="shared" si="5"/>
        <v>11.464</v>
      </c>
      <c r="AE10" s="25">
        <f t="shared" si="5"/>
        <v>12.472615384615382</v>
      </c>
      <c r="AF10" s="24"/>
      <c r="AG10" s="26">
        <f t="shared" si="6"/>
        <v>16.717475443464043</v>
      </c>
      <c r="AH10" s="24"/>
      <c r="AI10" s="27" t="str">
        <f t="shared" si="7"/>
        <v>Fail</v>
      </c>
      <c r="AJ10" s="27" t="str">
        <f t="shared" si="8"/>
        <v>Fail</v>
      </c>
      <c r="AK10" s="27" t="str">
        <f t="shared" si="9"/>
        <v>Fail</v>
      </c>
      <c r="AL10" s="27" t="str">
        <f t="shared" si="10"/>
        <v>Fail</v>
      </c>
      <c r="AM10" s="27" t="str">
        <f t="shared" si="11"/>
        <v>Yes</v>
      </c>
      <c r="AN10" s="4"/>
    </row>
    <row r="11" spans="1:43" x14ac:dyDescent="0.2">
      <c r="A11" s="17">
        <v>120831</v>
      </c>
      <c r="B11" s="17">
        <v>120843</v>
      </c>
      <c r="C11" s="18"/>
      <c r="D11" s="19" t="s">
        <v>39</v>
      </c>
      <c r="E11" s="20" t="str">
        <f t="shared" si="12"/>
        <v>120831_120843_</v>
      </c>
      <c r="F11" s="21">
        <v>1</v>
      </c>
      <c r="G11" s="22">
        <v>132</v>
      </c>
      <c r="H11" s="22">
        <v>23</v>
      </c>
      <c r="I11" s="22">
        <v>17</v>
      </c>
      <c r="J11" s="17">
        <f t="shared" si="13"/>
        <v>172</v>
      </c>
      <c r="K11" s="23"/>
      <c r="L11" s="22">
        <v>0.74</v>
      </c>
      <c r="M11" s="22">
        <v>5.63</v>
      </c>
      <c r="N11" s="22">
        <v>50.11</v>
      </c>
      <c r="O11" s="22">
        <v>0.6</v>
      </c>
      <c r="P11" s="22">
        <v>48.32</v>
      </c>
      <c r="Q11" s="22">
        <v>40.020000000000003</v>
      </c>
      <c r="R11" s="22">
        <v>3.6079999999999997</v>
      </c>
      <c r="S11" s="22">
        <v>0.14799999999999999</v>
      </c>
      <c r="T11" s="22">
        <v>0.48399999999999999</v>
      </c>
      <c r="U11" s="22">
        <f t="shared" si="0"/>
        <v>149.66000000000003</v>
      </c>
      <c r="V11" s="24"/>
      <c r="W11" s="22">
        <f t="shared" si="1"/>
        <v>-26.599999999999994</v>
      </c>
      <c r="X11" s="22">
        <f t="shared" si="2"/>
        <v>17.020000000000003</v>
      </c>
      <c r="Y11" s="22">
        <f t="shared" si="3"/>
        <v>-12.76</v>
      </c>
      <c r="Z11" s="22">
        <f t="shared" si="4"/>
        <v>-22.339999999999975</v>
      </c>
      <c r="AA11" s="24"/>
      <c r="AB11" s="25">
        <f t="shared" si="5"/>
        <v>-0.20151515151515148</v>
      </c>
      <c r="AC11" s="25">
        <f t="shared" si="5"/>
        <v>0.7400000000000001</v>
      </c>
      <c r="AD11" s="25">
        <f t="shared" si="5"/>
        <v>-0.75058823529411767</v>
      </c>
      <c r="AE11" s="25">
        <f t="shared" si="5"/>
        <v>-0.1298837209302324</v>
      </c>
      <c r="AF11" s="24"/>
      <c r="AG11" s="26">
        <f t="shared" si="6"/>
        <v>1.761568914025478</v>
      </c>
      <c r="AH11" s="24"/>
      <c r="AI11" s="27" t="str">
        <f t="shared" si="7"/>
        <v>Pass</v>
      </c>
      <c r="AJ11" s="27" t="str">
        <f t="shared" si="8"/>
        <v>Pass</v>
      </c>
      <c r="AK11" s="27" t="str">
        <f t="shared" si="9"/>
        <v>Pass</v>
      </c>
      <c r="AL11" s="27" t="str">
        <f t="shared" si="10"/>
        <v>Pass</v>
      </c>
      <c r="AM11" s="27" t="str">
        <f t="shared" si="11"/>
        <v>No</v>
      </c>
      <c r="AN11" s="4"/>
    </row>
    <row r="12" spans="1:43" x14ac:dyDescent="0.2">
      <c r="A12" s="17">
        <v>120831</v>
      </c>
      <c r="B12" s="17">
        <v>120837</v>
      </c>
      <c r="C12" s="18"/>
      <c r="D12" s="19" t="s">
        <v>40</v>
      </c>
      <c r="E12" s="20" t="str">
        <f t="shared" si="12"/>
        <v>120831_120837_</v>
      </c>
      <c r="F12" s="21">
        <v>1</v>
      </c>
      <c r="G12" s="22">
        <v>43</v>
      </c>
      <c r="H12" s="22">
        <v>5</v>
      </c>
      <c r="I12" s="22">
        <v>3</v>
      </c>
      <c r="J12" s="17">
        <f t="shared" si="13"/>
        <v>51</v>
      </c>
      <c r="K12" s="23"/>
      <c r="L12" s="22">
        <v>2.0099999999999998</v>
      </c>
      <c r="M12" s="22">
        <v>7.06</v>
      </c>
      <c r="N12" s="22">
        <v>89.54</v>
      </c>
      <c r="O12" s="22">
        <v>1.35</v>
      </c>
      <c r="P12" s="22">
        <v>79.260000000000005</v>
      </c>
      <c r="Q12" s="22">
        <v>25.18</v>
      </c>
      <c r="R12" s="22">
        <v>14.5</v>
      </c>
      <c r="S12" s="22">
        <v>0.08</v>
      </c>
      <c r="T12" s="22">
        <v>1.1240000000000001</v>
      </c>
      <c r="U12" s="22">
        <f t="shared" si="0"/>
        <v>220.10400000000004</v>
      </c>
      <c r="V12" s="24"/>
      <c r="W12" s="22">
        <f t="shared" si="1"/>
        <v>136.22000000000003</v>
      </c>
      <c r="X12" s="22">
        <f t="shared" si="2"/>
        <v>20.18</v>
      </c>
      <c r="Y12" s="22">
        <f t="shared" si="3"/>
        <v>12.704000000000001</v>
      </c>
      <c r="Z12" s="22">
        <f t="shared" si="4"/>
        <v>169.10400000000004</v>
      </c>
      <c r="AA12" s="24"/>
      <c r="AB12" s="25">
        <f t="shared" si="5"/>
        <v>3.1679069767441868</v>
      </c>
      <c r="AC12" s="25">
        <f t="shared" si="5"/>
        <v>4.0359999999999996</v>
      </c>
      <c r="AD12" s="25">
        <f t="shared" si="5"/>
        <v>4.2346666666666666</v>
      </c>
      <c r="AE12" s="25">
        <f t="shared" si="5"/>
        <v>3.3157647058823536</v>
      </c>
      <c r="AF12" s="24"/>
      <c r="AG12" s="26">
        <f t="shared" si="6"/>
        <v>14.524490795246141</v>
      </c>
      <c r="AH12" s="24"/>
      <c r="AI12" s="27" t="str">
        <f t="shared" si="7"/>
        <v>Fail</v>
      </c>
      <c r="AJ12" s="27" t="str">
        <f t="shared" si="8"/>
        <v>Fail</v>
      </c>
      <c r="AK12" s="27" t="str">
        <f t="shared" si="9"/>
        <v>Fail</v>
      </c>
      <c r="AL12" s="27" t="str">
        <f t="shared" si="10"/>
        <v>Fail</v>
      </c>
      <c r="AM12" s="27" t="str">
        <f t="shared" si="11"/>
        <v>Yes</v>
      </c>
      <c r="AN12" s="4"/>
    </row>
    <row r="13" spans="1:43" x14ac:dyDescent="0.2">
      <c r="A13" s="17">
        <v>120840</v>
      </c>
      <c r="B13" s="17">
        <v>120834</v>
      </c>
      <c r="C13" s="18"/>
      <c r="D13" s="19" t="s">
        <v>41</v>
      </c>
      <c r="E13" s="20" t="str">
        <f t="shared" si="12"/>
        <v>120840_120834_</v>
      </c>
      <c r="F13" s="21">
        <v>1</v>
      </c>
      <c r="G13" s="22">
        <v>169</v>
      </c>
      <c r="H13" s="22">
        <v>25</v>
      </c>
      <c r="I13" s="22">
        <v>16</v>
      </c>
      <c r="J13" s="17">
        <f t="shared" si="13"/>
        <v>210</v>
      </c>
      <c r="K13" s="23"/>
      <c r="L13" s="22">
        <v>1.97</v>
      </c>
      <c r="M13" s="22">
        <v>8.27</v>
      </c>
      <c r="N13" s="22">
        <v>75.83</v>
      </c>
      <c r="O13" s="22">
        <v>1.31</v>
      </c>
      <c r="P13" s="22">
        <v>84.86</v>
      </c>
      <c r="Q13" s="22">
        <v>24.2</v>
      </c>
      <c r="R13" s="22">
        <v>18.091999999999999</v>
      </c>
      <c r="S13" s="22">
        <v>0.22799999999999998</v>
      </c>
      <c r="T13" s="22">
        <v>1.6</v>
      </c>
      <c r="U13" s="22">
        <f t="shared" si="0"/>
        <v>216.35999999999999</v>
      </c>
      <c r="V13" s="24"/>
      <c r="W13" s="22">
        <f t="shared" si="1"/>
        <v>3.2400000000000091</v>
      </c>
      <c r="X13" s="22">
        <f t="shared" si="2"/>
        <v>-0.80000000000000071</v>
      </c>
      <c r="Y13" s="22">
        <f t="shared" si="3"/>
        <v>3.9200000000000017</v>
      </c>
      <c r="Z13" s="22">
        <f t="shared" si="4"/>
        <v>6.3599999999999852</v>
      </c>
      <c r="AA13" s="24"/>
      <c r="AB13" s="25">
        <f t="shared" si="5"/>
        <v>1.917159763313615E-2</v>
      </c>
      <c r="AC13" s="25">
        <f t="shared" si="5"/>
        <v>-3.2000000000000028E-2</v>
      </c>
      <c r="AD13" s="25">
        <f t="shared" si="5"/>
        <v>0.24500000000000011</v>
      </c>
      <c r="AE13" s="25">
        <f t="shared" si="5"/>
        <v>3.0285714285714214E-2</v>
      </c>
      <c r="AF13" s="24"/>
      <c r="AG13" s="26">
        <f t="shared" si="6"/>
        <v>0.43559600366923495</v>
      </c>
      <c r="AH13" s="24"/>
      <c r="AI13" s="27" t="str">
        <f t="shared" si="7"/>
        <v>Pass</v>
      </c>
      <c r="AJ13" s="27" t="str">
        <f t="shared" si="8"/>
        <v>Pass</v>
      </c>
      <c r="AK13" s="27" t="str">
        <f t="shared" si="9"/>
        <v>Pass</v>
      </c>
      <c r="AL13" s="27" t="str">
        <f t="shared" si="10"/>
        <v>Pass</v>
      </c>
      <c r="AM13" s="27" t="str">
        <f t="shared" si="11"/>
        <v>No</v>
      </c>
      <c r="AN13" s="4"/>
    </row>
    <row r="14" spans="1:43" x14ac:dyDescent="0.2">
      <c r="A14" s="17">
        <v>120834</v>
      </c>
      <c r="B14" s="17">
        <v>120831</v>
      </c>
      <c r="C14" s="18"/>
      <c r="D14" s="19" t="s">
        <v>42</v>
      </c>
      <c r="E14" s="20" t="str">
        <f t="shared" si="12"/>
        <v>120834_120831_</v>
      </c>
      <c r="F14" s="21">
        <v>1</v>
      </c>
      <c r="G14" s="22">
        <v>164</v>
      </c>
      <c r="H14" s="22">
        <v>27</v>
      </c>
      <c r="I14" s="22">
        <v>18</v>
      </c>
      <c r="J14" s="17">
        <f t="shared" si="13"/>
        <v>209</v>
      </c>
      <c r="K14" s="23"/>
      <c r="L14" s="22">
        <v>1.97</v>
      </c>
      <c r="M14" s="22">
        <v>8.27</v>
      </c>
      <c r="N14" s="22">
        <v>75.83</v>
      </c>
      <c r="O14" s="22">
        <v>1.31</v>
      </c>
      <c r="P14" s="22">
        <v>84.86</v>
      </c>
      <c r="Q14" s="22">
        <v>24.2</v>
      </c>
      <c r="R14" s="22">
        <v>18.091999999999999</v>
      </c>
      <c r="S14" s="22">
        <v>0.22799999999999998</v>
      </c>
      <c r="T14" s="22">
        <v>1.6</v>
      </c>
      <c r="U14" s="22">
        <f t="shared" si="0"/>
        <v>216.35999999999999</v>
      </c>
      <c r="V14" s="24"/>
      <c r="W14" s="22">
        <f t="shared" si="1"/>
        <v>8.2400000000000091</v>
      </c>
      <c r="X14" s="22">
        <f t="shared" si="2"/>
        <v>-2.8000000000000007</v>
      </c>
      <c r="Y14" s="22">
        <f t="shared" si="3"/>
        <v>1.9200000000000017</v>
      </c>
      <c r="Z14" s="22">
        <f t="shared" si="4"/>
        <v>7.3599999999999852</v>
      </c>
      <c r="AA14" s="24"/>
      <c r="AB14" s="25">
        <f t="shared" si="5"/>
        <v>5.0243902439024449E-2</v>
      </c>
      <c r="AC14" s="25">
        <f t="shared" si="5"/>
        <v>-0.10370370370370373</v>
      </c>
      <c r="AD14" s="25">
        <f t="shared" si="5"/>
        <v>0.10666666666666676</v>
      </c>
      <c r="AE14" s="25">
        <f t="shared" si="5"/>
        <v>3.5215311004784616E-2</v>
      </c>
      <c r="AF14" s="24"/>
      <c r="AG14" s="26">
        <f t="shared" si="6"/>
        <v>0.50467813387108151</v>
      </c>
      <c r="AH14" s="24"/>
      <c r="AI14" s="27" t="str">
        <f t="shared" si="7"/>
        <v>Pass</v>
      </c>
      <c r="AJ14" s="27" t="str">
        <f t="shared" si="8"/>
        <v>Pass</v>
      </c>
      <c r="AK14" s="27" t="str">
        <f t="shared" si="9"/>
        <v>Pass</v>
      </c>
      <c r="AL14" s="27" t="str">
        <f t="shared" si="10"/>
        <v>Pass</v>
      </c>
      <c r="AM14" s="27" t="str">
        <f t="shared" si="11"/>
        <v>No</v>
      </c>
      <c r="AN14" s="4"/>
    </row>
    <row r="15" spans="1:43" x14ac:dyDescent="0.2">
      <c r="A15" s="17">
        <v>120834</v>
      </c>
      <c r="B15" s="17">
        <v>120840</v>
      </c>
      <c r="C15" s="18"/>
      <c r="D15" s="19" t="s">
        <v>43</v>
      </c>
      <c r="E15" s="20" t="str">
        <f t="shared" si="12"/>
        <v>120834_120840_</v>
      </c>
      <c r="F15" s="21">
        <v>1</v>
      </c>
      <c r="G15" s="22">
        <v>178</v>
      </c>
      <c r="H15" s="22">
        <v>36</v>
      </c>
      <c r="I15" s="22">
        <v>17</v>
      </c>
      <c r="J15" s="17">
        <f t="shared" si="13"/>
        <v>231</v>
      </c>
      <c r="K15" s="23"/>
      <c r="L15" s="22">
        <v>2.02</v>
      </c>
      <c r="M15" s="22">
        <v>9.48</v>
      </c>
      <c r="N15" s="22">
        <v>83.22</v>
      </c>
      <c r="O15" s="22">
        <v>1.78</v>
      </c>
      <c r="P15" s="22">
        <v>90.63</v>
      </c>
      <c r="Q15" s="22">
        <v>32.200000000000003</v>
      </c>
      <c r="R15" s="22">
        <v>16.896000000000001</v>
      </c>
      <c r="S15" s="22">
        <v>0.25600000000000001</v>
      </c>
      <c r="T15" s="22">
        <v>1.7120000000000002</v>
      </c>
      <c r="U15" s="22">
        <f t="shared" si="0"/>
        <v>238.19399999999999</v>
      </c>
      <c r="V15" s="24"/>
      <c r="W15" s="22">
        <f t="shared" si="1"/>
        <v>9.1299999999999955</v>
      </c>
      <c r="X15" s="22">
        <f t="shared" si="2"/>
        <v>-3.7999999999999972</v>
      </c>
      <c r="Y15" s="22">
        <f t="shared" si="3"/>
        <v>1.8640000000000008</v>
      </c>
      <c r="Z15" s="22">
        <f t="shared" si="4"/>
        <v>7.1939999999999884</v>
      </c>
      <c r="AA15" s="24"/>
      <c r="AB15" s="25">
        <f t="shared" si="5"/>
        <v>5.1292134831460647E-2</v>
      </c>
      <c r="AC15" s="25">
        <f t="shared" si="5"/>
        <v>-0.10555555555555547</v>
      </c>
      <c r="AD15" s="25">
        <f t="shared" si="5"/>
        <v>0.10964705882352946</v>
      </c>
      <c r="AE15" s="25">
        <f t="shared" si="5"/>
        <v>3.1142857142857094E-2</v>
      </c>
      <c r="AF15" s="24"/>
      <c r="AG15" s="26">
        <f t="shared" si="6"/>
        <v>0.46968772080078486</v>
      </c>
      <c r="AH15" s="24"/>
      <c r="AI15" s="27" t="str">
        <f t="shared" si="7"/>
        <v>Pass</v>
      </c>
      <c r="AJ15" s="27" t="str">
        <f t="shared" si="8"/>
        <v>Pass</v>
      </c>
      <c r="AK15" s="27" t="str">
        <f t="shared" si="9"/>
        <v>Pass</v>
      </c>
      <c r="AL15" s="27" t="str">
        <f t="shared" si="10"/>
        <v>Pass</v>
      </c>
      <c r="AM15" s="27" t="str">
        <f t="shared" si="11"/>
        <v>No</v>
      </c>
      <c r="AN15" s="4"/>
    </row>
    <row r="16" spans="1:43" x14ac:dyDescent="0.2">
      <c r="A16" s="17">
        <v>120882</v>
      </c>
      <c r="B16" s="17">
        <v>120855</v>
      </c>
      <c r="C16" s="18"/>
      <c r="D16" s="19" t="s">
        <v>44</v>
      </c>
      <c r="E16" s="20" t="str">
        <f t="shared" si="12"/>
        <v>120882_120855_</v>
      </c>
      <c r="F16" s="21">
        <v>1</v>
      </c>
      <c r="G16" s="22">
        <v>183</v>
      </c>
      <c r="H16" s="22">
        <v>29</v>
      </c>
      <c r="I16" s="22">
        <v>17</v>
      </c>
      <c r="J16" s="17">
        <f t="shared" si="13"/>
        <v>229</v>
      </c>
      <c r="K16" s="23"/>
      <c r="L16" s="22">
        <v>2.85</v>
      </c>
      <c r="M16" s="22">
        <v>7.44</v>
      </c>
      <c r="N16" s="22">
        <v>52.14</v>
      </c>
      <c r="O16" s="22">
        <v>0.41</v>
      </c>
      <c r="P16" s="22">
        <v>96.74</v>
      </c>
      <c r="Q16" s="22">
        <v>25.94</v>
      </c>
      <c r="R16" s="22">
        <v>19.356000000000002</v>
      </c>
      <c r="S16" s="22">
        <v>0.54400000000000004</v>
      </c>
      <c r="T16" s="22">
        <v>1.6640000000000001</v>
      </c>
      <c r="U16" s="22">
        <f t="shared" si="0"/>
        <v>207.08399999999997</v>
      </c>
      <c r="V16" s="24"/>
      <c r="W16" s="22">
        <f t="shared" si="1"/>
        <v>-23.420000000000016</v>
      </c>
      <c r="X16" s="22">
        <f t="shared" si="2"/>
        <v>-3.0599999999999987</v>
      </c>
      <c r="Y16" s="22">
        <f t="shared" si="3"/>
        <v>4.5640000000000036</v>
      </c>
      <c r="Z16" s="22">
        <f t="shared" si="4"/>
        <v>-21.916000000000025</v>
      </c>
      <c r="AA16" s="24"/>
      <c r="AB16" s="25">
        <f t="shared" si="5"/>
        <v>-0.12797814207650282</v>
      </c>
      <c r="AC16" s="25">
        <f t="shared" si="5"/>
        <v>-0.1055172413793103</v>
      </c>
      <c r="AD16" s="25">
        <f t="shared" si="5"/>
        <v>0.26847058823529435</v>
      </c>
      <c r="AE16" s="25">
        <f t="shared" si="5"/>
        <v>-9.5703056768559058E-2</v>
      </c>
      <c r="AF16" s="24"/>
      <c r="AG16" s="26">
        <f t="shared" si="6"/>
        <v>1.4841958512672975</v>
      </c>
      <c r="AH16" s="24"/>
      <c r="AI16" s="27" t="str">
        <f t="shared" si="7"/>
        <v>Pass</v>
      </c>
      <c r="AJ16" s="27" t="str">
        <f t="shared" si="8"/>
        <v>Pass</v>
      </c>
      <c r="AK16" s="27" t="str">
        <f t="shared" si="9"/>
        <v>Pass</v>
      </c>
      <c r="AL16" s="27" t="str">
        <f t="shared" si="10"/>
        <v>Pass</v>
      </c>
      <c r="AM16" s="27" t="str">
        <f t="shared" si="11"/>
        <v>No</v>
      </c>
      <c r="AN16" s="4"/>
    </row>
    <row r="17" spans="1:40" x14ac:dyDescent="0.2">
      <c r="A17" s="17">
        <v>120873</v>
      </c>
      <c r="B17" s="17">
        <v>120942</v>
      </c>
      <c r="C17" s="18"/>
      <c r="D17" s="19" t="s">
        <v>45</v>
      </c>
      <c r="E17" s="20" t="str">
        <f t="shared" si="12"/>
        <v>120873_120942_</v>
      </c>
      <c r="F17" s="21">
        <v>1</v>
      </c>
      <c r="G17" s="22">
        <v>195</v>
      </c>
      <c r="H17" s="22">
        <v>34</v>
      </c>
      <c r="I17" s="22">
        <v>21</v>
      </c>
      <c r="J17" s="17">
        <f t="shared" si="13"/>
        <v>250</v>
      </c>
      <c r="K17" s="23"/>
      <c r="L17" s="22">
        <v>2.29</v>
      </c>
      <c r="M17" s="22">
        <v>8.44</v>
      </c>
      <c r="N17" s="22">
        <v>86.78</v>
      </c>
      <c r="O17" s="22">
        <v>1.66</v>
      </c>
      <c r="P17" s="22">
        <v>79.930000000000007</v>
      </c>
      <c r="Q17" s="22">
        <v>33.81</v>
      </c>
      <c r="R17" s="22">
        <v>15.812000000000001</v>
      </c>
      <c r="S17" s="22">
        <v>0.3</v>
      </c>
      <c r="T17" s="22">
        <v>1.6760000000000002</v>
      </c>
      <c r="U17" s="22">
        <f t="shared" si="0"/>
        <v>230.69800000000004</v>
      </c>
      <c r="V17" s="24"/>
      <c r="W17" s="22">
        <f t="shared" si="1"/>
        <v>-15.899999999999977</v>
      </c>
      <c r="X17" s="22">
        <f t="shared" si="2"/>
        <v>-0.18999999999999773</v>
      </c>
      <c r="Y17" s="22">
        <f t="shared" si="3"/>
        <v>-3.2119999999999962</v>
      </c>
      <c r="Z17" s="22">
        <f t="shared" si="4"/>
        <v>-19.301999999999964</v>
      </c>
      <c r="AA17" s="24"/>
      <c r="AB17" s="25">
        <f t="shared" si="5"/>
        <v>-8.1538461538461421E-2</v>
      </c>
      <c r="AC17" s="25">
        <f t="shared" si="5"/>
        <v>-5.5882352941175805E-3</v>
      </c>
      <c r="AD17" s="25">
        <f t="shared" si="5"/>
        <v>-0.15295238095238078</v>
      </c>
      <c r="AE17" s="25">
        <f t="shared" si="5"/>
        <v>-7.720799999999986E-2</v>
      </c>
      <c r="AF17" s="24"/>
      <c r="AG17" s="26">
        <f t="shared" si="6"/>
        <v>1.2450338279837738</v>
      </c>
      <c r="AH17" s="24"/>
      <c r="AI17" s="27" t="str">
        <f t="shared" si="7"/>
        <v>Pass</v>
      </c>
      <c r="AJ17" s="27" t="str">
        <f t="shared" si="8"/>
        <v>Pass</v>
      </c>
      <c r="AK17" s="27" t="str">
        <f t="shared" si="9"/>
        <v>Pass</v>
      </c>
      <c r="AL17" s="27" t="str">
        <f t="shared" si="10"/>
        <v>Pass</v>
      </c>
      <c r="AM17" s="27" t="str">
        <f t="shared" si="11"/>
        <v>No</v>
      </c>
      <c r="AN17" s="4"/>
    </row>
    <row r="18" spans="1:40" x14ac:dyDescent="0.2">
      <c r="A18" s="17">
        <v>120942</v>
      </c>
      <c r="B18" s="17">
        <v>120885</v>
      </c>
      <c r="C18" s="18"/>
      <c r="D18" s="19" t="s">
        <v>46</v>
      </c>
      <c r="E18" s="20" t="str">
        <f t="shared" si="12"/>
        <v>120942_120885_</v>
      </c>
      <c r="F18" s="21">
        <v>1</v>
      </c>
      <c r="G18" s="22">
        <v>174</v>
      </c>
      <c r="H18" s="22">
        <v>33</v>
      </c>
      <c r="I18" s="22">
        <v>19</v>
      </c>
      <c r="J18" s="17">
        <f t="shared" si="13"/>
        <v>226</v>
      </c>
      <c r="K18" s="23"/>
      <c r="L18" s="22">
        <v>2.71</v>
      </c>
      <c r="M18" s="22">
        <v>7.97</v>
      </c>
      <c r="N18" s="22">
        <v>48.2</v>
      </c>
      <c r="O18" s="22">
        <v>0.41</v>
      </c>
      <c r="P18" s="22">
        <v>80.680000000000007</v>
      </c>
      <c r="Q18" s="22">
        <v>25.94</v>
      </c>
      <c r="R18" s="22">
        <v>16.795999999999999</v>
      </c>
      <c r="S18" s="22">
        <v>0.33999999999999997</v>
      </c>
      <c r="T18" s="22">
        <v>1.5880000000000001</v>
      </c>
      <c r="U18" s="22">
        <f t="shared" si="0"/>
        <v>184.63399999999999</v>
      </c>
      <c r="V18" s="24"/>
      <c r="W18" s="22">
        <f t="shared" si="1"/>
        <v>-34.03</v>
      </c>
      <c r="X18" s="22">
        <f t="shared" si="2"/>
        <v>-7.0599999999999987</v>
      </c>
      <c r="Y18" s="22">
        <f t="shared" si="3"/>
        <v>-0.2759999999999998</v>
      </c>
      <c r="Z18" s="22">
        <f t="shared" si="4"/>
        <v>-41.366000000000014</v>
      </c>
      <c r="AA18" s="24"/>
      <c r="AB18" s="25">
        <f t="shared" si="5"/>
        <v>-0.19557471264367818</v>
      </c>
      <c r="AC18" s="25">
        <f t="shared" si="5"/>
        <v>-0.2139393939393939</v>
      </c>
      <c r="AD18" s="25">
        <f t="shared" si="5"/>
        <v>-1.4526315789473674E-2</v>
      </c>
      <c r="AE18" s="25">
        <f t="shared" si="5"/>
        <v>-0.18303539823008855</v>
      </c>
      <c r="AF18" s="24"/>
      <c r="AG18" s="26">
        <f t="shared" si="6"/>
        <v>2.8868955605439686</v>
      </c>
      <c r="AH18" s="24"/>
      <c r="AI18" s="27" t="str">
        <f t="shared" si="7"/>
        <v>Pass</v>
      </c>
      <c r="AJ18" s="27" t="str">
        <f t="shared" si="8"/>
        <v>Pass</v>
      </c>
      <c r="AK18" s="27" t="str">
        <f t="shared" si="9"/>
        <v>Pass</v>
      </c>
      <c r="AL18" s="27" t="str">
        <f t="shared" si="10"/>
        <v>Pass</v>
      </c>
      <c r="AM18" s="27" t="str">
        <f t="shared" si="11"/>
        <v>No</v>
      </c>
      <c r="AN18" s="4"/>
    </row>
    <row r="19" spans="1:40" x14ac:dyDescent="0.2">
      <c r="A19" s="17">
        <v>120945</v>
      </c>
      <c r="B19" s="17">
        <v>120921</v>
      </c>
      <c r="C19" s="18"/>
      <c r="D19" s="19" t="s">
        <v>47</v>
      </c>
      <c r="E19" s="20" t="str">
        <f t="shared" si="12"/>
        <v>120945_120921_</v>
      </c>
      <c r="F19" s="21">
        <v>1</v>
      </c>
      <c r="G19" s="22">
        <v>52</v>
      </c>
      <c r="H19" s="22">
        <v>8</v>
      </c>
      <c r="I19" s="22">
        <v>3</v>
      </c>
      <c r="J19" s="17">
        <f t="shared" si="13"/>
        <v>63</v>
      </c>
      <c r="K19" s="23"/>
      <c r="L19" s="22">
        <v>0.86</v>
      </c>
      <c r="M19" s="22">
        <v>1.03</v>
      </c>
      <c r="N19" s="22">
        <v>6.7</v>
      </c>
      <c r="O19" s="22">
        <v>7.0000000000000007E-2</v>
      </c>
      <c r="P19" s="22">
        <v>18.850000000000001</v>
      </c>
      <c r="Q19" s="22">
        <v>0.24</v>
      </c>
      <c r="R19" s="22">
        <v>3.2000000000000001E-2</v>
      </c>
      <c r="S19" s="22">
        <v>1.2E-2</v>
      </c>
      <c r="T19" s="22">
        <v>0</v>
      </c>
      <c r="U19" s="22">
        <f t="shared" si="0"/>
        <v>27.794</v>
      </c>
      <c r="V19" s="24"/>
      <c r="W19" s="22">
        <f t="shared" si="1"/>
        <v>-24.49</v>
      </c>
      <c r="X19" s="22">
        <f t="shared" si="2"/>
        <v>-7.76</v>
      </c>
      <c r="Y19" s="22">
        <f t="shared" si="3"/>
        <v>-2.956</v>
      </c>
      <c r="Z19" s="22">
        <f t="shared" si="4"/>
        <v>-35.206000000000003</v>
      </c>
      <c r="AA19" s="24"/>
      <c r="AB19" s="25">
        <f t="shared" si="5"/>
        <v>-0.47096153846153843</v>
      </c>
      <c r="AC19" s="25">
        <f t="shared" si="5"/>
        <v>-0.97</v>
      </c>
      <c r="AD19" s="25">
        <f t="shared" si="5"/>
        <v>-0.98533333333333328</v>
      </c>
      <c r="AE19" s="25">
        <f t="shared" si="5"/>
        <v>-0.55882539682539689</v>
      </c>
      <c r="AF19" s="24"/>
      <c r="AG19" s="26">
        <f t="shared" si="6"/>
        <v>5.2252022792802961</v>
      </c>
      <c r="AH19" s="24"/>
      <c r="AI19" s="27" t="str">
        <f t="shared" si="7"/>
        <v>Pass</v>
      </c>
      <c r="AJ19" s="27" t="str">
        <f t="shared" si="8"/>
        <v>Fail</v>
      </c>
      <c r="AK19" s="27" t="str">
        <f t="shared" si="9"/>
        <v>Pass</v>
      </c>
      <c r="AL19" s="27" t="str">
        <f t="shared" si="10"/>
        <v>Pass</v>
      </c>
      <c r="AM19" s="27" t="str">
        <f t="shared" si="11"/>
        <v>No</v>
      </c>
      <c r="AN19" s="4"/>
    </row>
    <row r="20" spans="1:40" x14ac:dyDescent="0.2">
      <c r="A20" s="17">
        <v>120942</v>
      </c>
      <c r="B20" s="17">
        <v>120918</v>
      </c>
      <c r="C20" s="18"/>
      <c r="D20" s="19" t="s">
        <v>48</v>
      </c>
      <c r="E20" s="20" t="str">
        <f t="shared" si="12"/>
        <v>120942_120918_</v>
      </c>
      <c r="F20" s="21">
        <v>1</v>
      </c>
      <c r="G20" s="22">
        <v>189</v>
      </c>
      <c r="H20" s="22">
        <v>39</v>
      </c>
      <c r="I20" s="22">
        <v>20</v>
      </c>
      <c r="J20" s="17">
        <f t="shared" si="13"/>
        <v>248</v>
      </c>
      <c r="K20" s="23"/>
      <c r="L20" s="22">
        <v>2.29</v>
      </c>
      <c r="M20" s="22">
        <v>8.44</v>
      </c>
      <c r="N20" s="22">
        <v>86.78</v>
      </c>
      <c r="O20" s="22">
        <v>1.66</v>
      </c>
      <c r="P20" s="22">
        <v>79.930000000000007</v>
      </c>
      <c r="Q20" s="22">
        <v>33.81</v>
      </c>
      <c r="R20" s="22">
        <v>15.812000000000001</v>
      </c>
      <c r="S20" s="22">
        <v>0.3</v>
      </c>
      <c r="T20" s="22">
        <v>1.6760000000000002</v>
      </c>
      <c r="U20" s="22">
        <f t="shared" si="0"/>
        <v>230.69800000000004</v>
      </c>
      <c r="V20" s="24"/>
      <c r="W20" s="22">
        <f t="shared" si="1"/>
        <v>-9.8999999999999773</v>
      </c>
      <c r="X20" s="22">
        <f t="shared" si="2"/>
        <v>-5.1899999999999977</v>
      </c>
      <c r="Y20" s="22">
        <f t="shared" si="3"/>
        <v>-2.2119999999999962</v>
      </c>
      <c r="Z20" s="22">
        <f t="shared" si="4"/>
        <v>-17.301999999999964</v>
      </c>
      <c r="AA20" s="24"/>
      <c r="AB20" s="25">
        <f t="shared" si="5"/>
        <v>-5.2380952380952257E-2</v>
      </c>
      <c r="AC20" s="25">
        <f t="shared" si="5"/>
        <v>-0.13307692307692301</v>
      </c>
      <c r="AD20" s="25">
        <f t="shared" si="5"/>
        <v>-0.11059999999999981</v>
      </c>
      <c r="AE20" s="25">
        <f t="shared" si="5"/>
        <v>-6.9766129032257915E-2</v>
      </c>
      <c r="AF20" s="24"/>
      <c r="AG20" s="26">
        <f t="shared" si="6"/>
        <v>1.1183570993756142</v>
      </c>
      <c r="AH20" s="24"/>
      <c r="AI20" s="27" t="str">
        <f t="shared" si="7"/>
        <v>Pass</v>
      </c>
      <c r="AJ20" s="27" t="str">
        <f t="shared" si="8"/>
        <v>Pass</v>
      </c>
      <c r="AK20" s="27" t="str">
        <f t="shared" si="9"/>
        <v>Pass</v>
      </c>
      <c r="AL20" s="27" t="str">
        <f t="shared" si="10"/>
        <v>Pass</v>
      </c>
      <c r="AM20" s="27" t="str">
        <f t="shared" si="11"/>
        <v>No</v>
      </c>
      <c r="AN20" s="4"/>
    </row>
    <row r="21" spans="1:40" x14ac:dyDescent="0.2">
      <c r="A21" s="17">
        <v>60345</v>
      </c>
      <c r="B21" s="17">
        <v>120915</v>
      </c>
      <c r="C21" s="18"/>
      <c r="D21" s="19" t="s">
        <v>49</v>
      </c>
      <c r="E21" s="20" t="str">
        <f t="shared" si="12"/>
        <v>60345_120915_</v>
      </c>
      <c r="F21" s="21">
        <v>1</v>
      </c>
      <c r="G21" s="22">
        <v>260</v>
      </c>
      <c r="H21" s="22">
        <v>50</v>
      </c>
      <c r="I21" s="22">
        <v>23</v>
      </c>
      <c r="J21" s="17">
        <f t="shared" si="13"/>
        <v>333</v>
      </c>
      <c r="K21" s="23"/>
      <c r="L21" s="22">
        <v>6.77</v>
      </c>
      <c r="M21" s="22">
        <v>10.09</v>
      </c>
      <c r="N21" s="22">
        <v>59.43</v>
      </c>
      <c r="O21" s="22">
        <v>0.63</v>
      </c>
      <c r="P21" s="22">
        <v>155.59</v>
      </c>
      <c r="Q21" s="22">
        <v>28.48</v>
      </c>
      <c r="R21" s="22">
        <v>16.847999999999999</v>
      </c>
      <c r="S21" s="22">
        <v>0.32799999999999996</v>
      </c>
      <c r="T21" s="22">
        <v>1.6199999999999999</v>
      </c>
      <c r="U21" s="22">
        <f t="shared" si="0"/>
        <v>279.786</v>
      </c>
      <c r="V21" s="24"/>
      <c r="W21" s="22">
        <f t="shared" si="1"/>
        <v>-27.490000000000009</v>
      </c>
      <c r="X21" s="22">
        <f t="shared" si="2"/>
        <v>-21.52</v>
      </c>
      <c r="Y21" s="22">
        <f t="shared" si="3"/>
        <v>-4.2040000000000006</v>
      </c>
      <c r="Z21" s="22">
        <f t="shared" si="4"/>
        <v>-53.213999999999999</v>
      </c>
      <c r="AA21" s="24"/>
      <c r="AB21" s="25">
        <f t="shared" si="5"/>
        <v>-0.10573076923076927</v>
      </c>
      <c r="AC21" s="25">
        <f t="shared" si="5"/>
        <v>-0.4304</v>
      </c>
      <c r="AD21" s="25">
        <f t="shared" si="5"/>
        <v>-0.18278260869565219</v>
      </c>
      <c r="AE21" s="25">
        <f t="shared" si="5"/>
        <v>-0.15980180180180178</v>
      </c>
      <c r="AF21" s="24"/>
      <c r="AG21" s="26">
        <f t="shared" si="6"/>
        <v>3.0400903148106955</v>
      </c>
      <c r="AH21" s="24"/>
      <c r="AI21" s="27" t="str">
        <f t="shared" si="7"/>
        <v>Pass</v>
      </c>
      <c r="AJ21" s="27" t="str">
        <f t="shared" si="8"/>
        <v>Pass</v>
      </c>
      <c r="AK21" s="27" t="str">
        <f t="shared" si="9"/>
        <v>Pass</v>
      </c>
      <c r="AL21" s="27" t="str">
        <f t="shared" si="10"/>
        <v>Pass</v>
      </c>
      <c r="AM21" s="27" t="str">
        <f t="shared" si="11"/>
        <v>No</v>
      </c>
      <c r="AN21" s="4"/>
    </row>
    <row r="22" spans="1:40" x14ac:dyDescent="0.2">
      <c r="A22" s="17">
        <v>120921</v>
      </c>
      <c r="B22" s="17">
        <v>120945</v>
      </c>
      <c r="C22" s="18"/>
      <c r="D22" s="19" t="s">
        <v>50</v>
      </c>
      <c r="E22" s="20" t="str">
        <f t="shared" si="12"/>
        <v>120921_120945_</v>
      </c>
      <c r="F22" s="21">
        <v>1</v>
      </c>
      <c r="G22" s="22">
        <v>53</v>
      </c>
      <c r="H22" s="22">
        <v>6</v>
      </c>
      <c r="I22" s="22">
        <v>3</v>
      </c>
      <c r="J22" s="17">
        <f t="shared" si="13"/>
        <v>62</v>
      </c>
      <c r="K22" s="23"/>
      <c r="L22" s="22">
        <v>0.78</v>
      </c>
      <c r="M22" s="22">
        <v>1.05</v>
      </c>
      <c r="N22" s="22">
        <v>22.06</v>
      </c>
      <c r="O22" s="22">
        <v>0.44</v>
      </c>
      <c r="P22" s="22">
        <v>18.89</v>
      </c>
      <c r="Q22" s="22">
        <v>0.3</v>
      </c>
      <c r="R22" s="22">
        <v>0.08</v>
      </c>
      <c r="S22" s="22">
        <v>1.2E-2</v>
      </c>
      <c r="T22" s="22">
        <v>0</v>
      </c>
      <c r="U22" s="22">
        <f t="shared" si="0"/>
        <v>43.611999999999995</v>
      </c>
      <c r="V22" s="24"/>
      <c r="W22" s="22">
        <f t="shared" si="1"/>
        <v>-9.7800000000000011</v>
      </c>
      <c r="X22" s="22">
        <f t="shared" si="2"/>
        <v>-5.7</v>
      </c>
      <c r="Y22" s="22">
        <f t="shared" si="3"/>
        <v>-2.9079999999999999</v>
      </c>
      <c r="Z22" s="22">
        <f t="shared" si="4"/>
        <v>-18.388000000000005</v>
      </c>
      <c r="AA22" s="24"/>
      <c r="AB22" s="25">
        <f t="shared" si="5"/>
        <v>-0.18452830188679248</v>
      </c>
      <c r="AC22" s="25">
        <f t="shared" si="5"/>
        <v>-0.95000000000000007</v>
      </c>
      <c r="AD22" s="25">
        <f t="shared" si="5"/>
        <v>-0.96933333333333327</v>
      </c>
      <c r="AE22" s="25">
        <f t="shared" si="5"/>
        <v>-0.2965806451612904</v>
      </c>
      <c r="AF22" s="24"/>
      <c r="AG22" s="26">
        <f t="shared" si="6"/>
        <v>2.5304214442814978</v>
      </c>
      <c r="AH22" s="24"/>
      <c r="AI22" s="27" t="str">
        <f t="shared" si="7"/>
        <v>Pass</v>
      </c>
      <c r="AJ22" s="27" t="str">
        <f t="shared" si="8"/>
        <v>Pass</v>
      </c>
      <c r="AK22" s="27" t="str">
        <f t="shared" si="9"/>
        <v>Pass</v>
      </c>
      <c r="AL22" s="27" t="str">
        <f t="shared" si="10"/>
        <v>Pass</v>
      </c>
      <c r="AM22" s="27" t="str">
        <f t="shared" si="11"/>
        <v>No</v>
      </c>
      <c r="AN22" s="4"/>
    </row>
    <row r="23" spans="1:40" x14ac:dyDescent="0.2">
      <c r="A23" s="17">
        <v>120918</v>
      </c>
      <c r="B23" s="17">
        <v>120942</v>
      </c>
      <c r="C23" s="18"/>
      <c r="D23" s="19" t="s">
        <v>51</v>
      </c>
      <c r="E23" s="20" t="str">
        <f t="shared" si="12"/>
        <v>120918_120942_</v>
      </c>
      <c r="F23" s="21">
        <v>1</v>
      </c>
      <c r="G23" s="22">
        <v>174</v>
      </c>
      <c r="H23" s="22">
        <v>34</v>
      </c>
      <c r="I23" s="22">
        <v>20</v>
      </c>
      <c r="J23" s="17">
        <f t="shared" si="13"/>
        <v>228</v>
      </c>
      <c r="K23" s="23"/>
      <c r="L23" s="22">
        <v>2.71</v>
      </c>
      <c r="M23" s="22">
        <v>7.97</v>
      </c>
      <c r="N23" s="22">
        <v>48.2</v>
      </c>
      <c r="O23" s="22">
        <v>0.41</v>
      </c>
      <c r="P23" s="22">
        <v>80.680000000000007</v>
      </c>
      <c r="Q23" s="22">
        <v>25.94</v>
      </c>
      <c r="R23" s="22">
        <v>16.795999999999999</v>
      </c>
      <c r="S23" s="22">
        <v>0.33999999999999997</v>
      </c>
      <c r="T23" s="22">
        <v>1.5880000000000001</v>
      </c>
      <c r="U23" s="22">
        <f t="shared" si="0"/>
        <v>184.63399999999999</v>
      </c>
      <c r="V23" s="24"/>
      <c r="W23" s="22">
        <f t="shared" si="1"/>
        <v>-34.03</v>
      </c>
      <c r="X23" s="22">
        <f t="shared" si="2"/>
        <v>-8.0599999999999987</v>
      </c>
      <c r="Y23" s="22">
        <f t="shared" si="3"/>
        <v>-1.2759999999999998</v>
      </c>
      <c r="Z23" s="22">
        <f t="shared" si="4"/>
        <v>-43.366000000000014</v>
      </c>
      <c r="AA23" s="24"/>
      <c r="AB23" s="25">
        <f t="shared" si="5"/>
        <v>-0.19557471264367818</v>
      </c>
      <c r="AC23" s="25">
        <f t="shared" si="5"/>
        <v>-0.23705882352941174</v>
      </c>
      <c r="AD23" s="25">
        <f t="shared" si="5"/>
        <v>-6.3799999999999996E-2</v>
      </c>
      <c r="AE23" s="25">
        <f t="shared" si="5"/>
        <v>-0.19020175438596498</v>
      </c>
      <c r="AF23" s="24"/>
      <c r="AG23" s="26">
        <f t="shared" si="6"/>
        <v>3.0191303111346808</v>
      </c>
      <c r="AH23" s="24"/>
      <c r="AI23" s="27" t="str">
        <f t="shared" si="7"/>
        <v>Pass</v>
      </c>
      <c r="AJ23" s="27" t="str">
        <f t="shared" si="8"/>
        <v>Pass</v>
      </c>
      <c r="AK23" s="27" t="str">
        <f t="shared" si="9"/>
        <v>Pass</v>
      </c>
      <c r="AL23" s="27" t="str">
        <f t="shared" si="10"/>
        <v>Pass</v>
      </c>
      <c r="AM23" s="27" t="str">
        <f t="shared" si="11"/>
        <v>No</v>
      </c>
      <c r="AN23" s="4"/>
    </row>
    <row r="24" spans="1:40" x14ac:dyDescent="0.2">
      <c r="A24" s="17">
        <v>120915</v>
      </c>
      <c r="B24" s="17">
        <v>60345</v>
      </c>
      <c r="C24" s="18"/>
      <c r="D24" s="19" t="s">
        <v>52</v>
      </c>
      <c r="E24" s="20" t="str">
        <f t="shared" si="12"/>
        <v>120915_60345_</v>
      </c>
      <c r="F24" s="21">
        <v>1</v>
      </c>
      <c r="G24" s="22">
        <v>306</v>
      </c>
      <c r="H24" s="22">
        <v>58</v>
      </c>
      <c r="I24" s="22">
        <v>21</v>
      </c>
      <c r="J24" s="17">
        <f t="shared" si="13"/>
        <v>385</v>
      </c>
      <c r="K24" s="23"/>
      <c r="L24" s="22">
        <v>5.78</v>
      </c>
      <c r="M24" s="22">
        <v>12.29</v>
      </c>
      <c r="N24" s="22">
        <v>137.76</v>
      </c>
      <c r="O24" s="22">
        <v>3.41</v>
      </c>
      <c r="P24" s="22">
        <v>147.28</v>
      </c>
      <c r="Q24" s="22">
        <v>36.24</v>
      </c>
      <c r="R24" s="22">
        <v>15.815999999999999</v>
      </c>
      <c r="S24" s="22">
        <v>0.28799999999999998</v>
      </c>
      <c r="T24" s="22">
        <v>1.7079999999999997</v>
      </c>
      <c r="U24" s="22">
        <f t="shared" si="0"/>
        <v>360.572</v>
      </c>
      <c r="V24" s="24"/>
      <c r="W24" s="22">
        <f t="shared" si="1"/>
        <v>0.51999999999998181</v>
      </c>
      <c r="X24" s="22">
        <f t="shared" si="2"/>
        <v>-21.759999999999998</v>
      </c>
      <c r="Y24" s="22">
        <f t="shared" si="3"/>
        <v>-3.1880000000000024</v>
      </c>
      <c r="Z24" s="22">
        <f t="shared" si="4"/>
        <v>-24.427999999999997</v>
      </c>
      <c r="AA24" s="24"/>
      <c r="AB24" s="25">
        <f t="shared" si="5"/>
        <v>1.6993464052286987E-3</v>
      </c>
      <c r="AC24" s="25">
        <f t="shared" si="5"/>
        <v>-0.3751724137931034</v>
      </c>
      <c r="AD24" s="25">
        <f t="shared" si="5"/>
        <v>-0.15180952380952392</v>
      </c>
      <c r="AE24" s="25">
        <f t="shared" si="5"/>
        <v>-6.3449350649350644E-2</v>
      </c>
      <c r="AF24" s="24"/>
      <c r="AG24" s="26">
        <f t="shared" si="6"/>
        <v>1.2651968859448373</v>
      </c>
      <c r="AH24" s="24"/>
      <c r="AI24" s="27" t="str">
        <f t="shared" si="7"/>
        <v>Pass</v>
      </c>
      <c r="AJ24" s="27" t="str">
        <f t="shared" si="8"/>
        <v>Pass</v>
      </c>
      <c r="AK24" s="27" t="str">
        <f t="shared" si="9"/>
        <v>Pass</v>
      </c>
      <c r="AL24" s="27" t="str">
        <f t="shared" si="10"/>
        <v>Pass</v>
      </c>
      <c r="AM24" s="27" t="str">
        <f t="shared" si="11"/>
        <v>No</v>
      </c>
      <c r="AN24" s="4"/>
    </row>
    <row r="25" spans="1:40" x14ac:dyDescent="0.2">
      <c r="A25" s="17">
        <v>120795</v>
      </c>
      <c r="B25" s="17">
        <v>120762</v>
      </c>
      <c r="C25" s="18"/>
      <c r="D25" s="19" t="s">
        <v>53</v>
      </c>
      <c r="E25" s="20" t="str">
        <f t="shared" si="12"/>
        <v>120795_120762_</v>
      </c>
      <c r="F25" s="21">
        <v>1</v>
      </c>
      <c r="G25" s="22">
        <v>67</v>
      </c>
      <c r="H25" s="22">
        <v>12</v>
      </c>
      <c r="I25" s="22">
        <v>3</v>
      </c>
      <c r="J25" s="17">
        <f t="shared" si="13"/>
        <v>82</v>
      </c>
      <c r="K25" s="23"/>
      <c r="L25" s="22">
        <v>2.72</v>
      </c>
      <c r="M25" s="22">
        <v>5.86</v>
      </c>
      <c r="N25" s="22">
        <v>61.61</v>
      </c>
      <c r="O25" s="22">
        <v>1.27</v>
      </c>
      <c r="P25" s="22">
        <v>73.87</v>
      </c>
      <c r="Q25" s="22">
        <v>2.62</v>
      </c>
      <c r="R25" s="22">
        <v>0.20800000000000002</v>
      </c>
      <c r="S25" s="22">
        <v>0.02</v>
      </c>
      <c r="T25" s="22">
        <v>6.4000000000000001E-2</v>
      </c>
      <c r="U25" s="22">
        <f t="shared" si="0"/>
        <v>148.24199999999999</v>
      </c>
      <c r="V25" s="24"/>
      <c r="W25" s="22">
        <f t="shared" si="1"/>
        <v>78.329999999999984</v>
      </c>
      <c r="X25" s="22">
        <f t="shared" si="2"/>
        <v>-9.379999999999999</v>
      </c>
      <c r="Y25" s="22">
        <f t="shared" si="3"/>
        <v>-2.7080000000000002</v>
      </c>
      <c r="Z25" s="22">
        <f t="shared" si="4"/>
        <v>66.24199999999999</v>
      </c>
      <c r="AA25" s="24"/>
      <c r="AB25" s="25">
        <f t="shared" si="5"/>
        <v>1.1691044776119401</v>
      </c>
      <c r="AC25" s="25">
        <f t="shared" si="5"/>
        <v>-0.78166666666666662</v>
      </c>
      <c r="AD25" s="25">
        <f t="shared" si="5"/>
        <v>-0.90266666666666673</v>
      </c>
      <c r="AE25" s="25">
        <f t="shared" si="5"/>
        <v>0.80782926829268276</v>
      </c>
      <c r="AF25" s="24"/>
      <c r="AG25" s="26">
        <f t="shared" si="6"/>
        <v>6.1738512220575226</v>
      </c>
      <c r="AH25" s="24"/>
      <c r="AI25" s="27" t="str">
        <f t="shared" si="7"/>
        <v>Pass</v>
      </c>
      <c r="AJ25" s="27" t="str">
        <f t="shared" si="8"/>
        <v>Fail</v>
      </c>
      <c r="AK25" s="27" t="str">
        <f t="shared" si="9"/>
        <v>Pass</v>
      </c>
      <c r="AL25" s="27" t="str">
        <f t="shared" si="10"/>
        <v>Pass</v>
      </c>
      <c r="AM25" s="27" t="str">
        <f t="shared" si="11"/>
        <v>No</v>
      </c>
      <c r="AN25" s="4"/>
    </row>
    <row r="26" spans="1:40" x14ac:dyDescent="0.2">
      <c r="A26" s="17">
        <v>120855</v>
      </c>
      <c r="B26" s="17">
        <v>120759</v>
      </c>
      <c r="C26" s="18"/>
      <c r="D26" s="19" t="s">
        <v>54</v>
      </c>
      <c r="E26" s="20" t="str">
        <f t="shared" si="12"/>
        <v>120855_120759_</v>
      </c>
      <c r="F26" s="21">
        <v>1</v>
      </c>
      <c r="G26" s="22">
        <v>189</v>
      </c>
      <c r="H26" s="22">
        <v>24</v>
      </c>
      <c r="I26" s="22">
        <v>17</v>
      </c>
      <c r="J26" s="17">
        <f t="shared" si="13"/>
        <v>230</v>
      </c>
      <c r="K26" s="23"/>
      <c r="L26" s="22">
        <v>2.57</v>
      </c>
      <c r="M26" s="22">
        <v>6.76</v>
      </c>
      <c r="N26" s="22">
        <v>47.98</v>
      </c>
      <c r="O26" s="22">
        <v>0.41</v>
      </c>
      <c r="P26" s="22">
        <v>81.680000000000007</v>
      </c>
      <c r="Q26" s="22">
        <v>25.94</v>
      </c>
      <c r="R26" s="22">
        <v>18.263999999999999</v>
      </c>
      <c r="S26" s="22">
        <v>0.24399999999999999</v>
      </c>
      <c r="T26" s="22">
        <v>1.6600000000000001</v>
      </c>
      <c r="U26" s="22">
        <f t="shared" si="0"/>
        <v>185.50800000000001</v>
      </c>
      <c r="V26" s="24"/>
      <c r="W26" s="22">
        <f t="shared" si="1"/>
        <v>-49.599999999999994</v>
      </c>
      <c r="X26" s="22">
        <f t="shared" si="2"/>
        <v>1.9400000000000013</v>
      </c>
      <c r="Y26" s="22">
        <f t="shared" si="3"/>
        <v>3.1679999999999993</v>
      </c>
      <c r="Z26" s="22">
        <f t="shared" si="4"/>
        <v>-44.49199999999999</v>
      </c>
      <c r="AA26" s="24"/>
      <c r="AB26" s="25">
        <f t="shared" si="5"/>
        <v>-0.26243386243386241</v>
      </c>
      <c r="AC26" s="25">
        <f t="shared" si="5"/>
        <v>8.0833333333333382E-2</v>
      </c>
      <c r="AD26" s="25">
        <f t="shared" si="5"/>
        <v>0.18635294117647055</v>
      </c>
      <c r="AE26" s="25">
        <f t="shared" si="5"/>
        <v>-0.19344347826086952</v>
      </c>
      <c r="AF26" s="24"/>
      <c r="AG26" s="26">
        <f t="shared" si="6"/>
        <v>3.0867910433476156</v>
      </c>
      <c r="AH26" s="24"/>
      <c r="AI26" s="27" t="str">
        <f t="shared" si="7"/>
        <v>Pass</v>
      </c>
      <c r="AJ26" s="27" t="str">
        <f t="shared" si="8"/>
        <v>Pass</v>
      </c>
      <c r="AK26" s="27" t="str">
        <f t="shared" si="9"/>
        <v>Pass</v>
      </c>
      <c r="AL26" s="27" t="str">
        <f t="shared" si="10"/>
        <v>Pass</v>
      </c>
      <c r="AM26" s="27" t="str">
        <f t="shared" si="11"/>
        <v>No</v>
      </c>
      <c r="AN26" s="4"/>
    </row>
    <row r="27" spans="1:40" x14ac:dyDescent="0.2">
      <c r="A27" s="17">
        <v>120762</v>
      </c>
      <c r="B27" s="17">
        <v>120795</v>
      </c>
      <c r="C27" s="18"/>
      <c r="D27" s="19" t="s">
        <v>55</v>
      </c>
      <c r="E27" s="20" t="str">
        <f t="shared" si="12"/>
        <v>120762_120795_</v>
      </c>
      <c r="F27" s="21">
        <v>1</v>
      </c>
      <c r="G27" s="22">
        <v>67</v>
      </c>
      <c r="H27" s="22">
        <v>7</v>
      </c>
      <c r="I27" s="22">
        <v>1</v>
      </c>
      <c r="J27" s="17">
        <f t="shared" si="13"/>
        <v>75</v>
      </c>
      <c r="K27" s="23"/>
      <c r="L27" s="22">
        <v>3.18</v>
      </c>
      <c r="M27" s="22">
        <v>4.07</v>
      </c>
      <c r="N27" s="22">
        <v>29.69</v>
      </c>
      <c r="O27" s="22">
        <v>0.49</v>
      </c>
      <c r="P27" s="22">
        <v>80.95</v>
      </c>
      <c r="Q27" s="22">
        <v>2.74</v>
      </c>
      <c r="R27" s="22">
        <v>0.2</v>
      </c>
      <c r="S27" s="22">
        <v>1.6E-2</v>
      </c>
      <c r="T27" s="22">
        <v>6.4000000000000001E-2</v>
      </c>
      <c r="U27" s="22">
        <f t="shared" si="0"/>
        <v>121.39999999999999</v>
      </c>
      <c r="V27" s="24"/>
      <c r="W27" s="22">
        <f t="shared" si="1"/>
        <v>51.379999999999995</v>
      </c>
      <c r="X27" s="22">
        <f t="shared" si="2"/>
        <v>-4.26</v>
      </c>
      <c r="Y27" s="22">
        <f t="shared" si="3"/>
        <v>-0.72</v>
      </c>
      <c r="Z27" s="22">
        <f t="shared" si="4"/>
        <v>46.399999999999991</v>
      </c>
      <c r="AA27" s="24"/>
      <c r="AB27" s="25">
        <f t="shared" si="5"/>
        <v>0.76686567164179098</v>
      </c>
      <c r="AC27" s="25">
        <f t="shared" si="5"/>
        <v>-0.60857142857142854</v>
      </c>
      <c r="AD27" s="25">
        <f t="shared" si="5"/>
        <v>-0.72</v>
      </c>
      <c r="AE27" s="25">
        <f t="shared" si="5"/>
        <v>0.61866666666666659</v>
      </c>
      <c r="AF27" s="24"/>
      <c r="AG27" s="26">
        <f t="shared" si="6"/>
        <v>4.682332351782156</v>
      </c>
      <c r="AH27" s="24"/>
      <c r="AI27" s="27" t="str">
        <f t="shared" si="7"/>
        <v>Pass</v>
      </c>
      <c r="AJ27" s="27" t="str">
        <f t="shared" si="8"/>
        <v>Pass</v>
      </c>
      <c r="AK27" s="27" t="str">
        <f t="shared" si="9"/>
        <v>Pass</v>
      </c>
      <c r="AL27" s="27" t="str">
        <f t="shared" si="10"/>
        <v>Pass</v>
      </c>
      <c r="AM27" s="27" t="str">
        <f t="shared" si="11"/>
        <v>No</v>
      </c>
      <c r="AN27" s="4"/>
    </row>
    <row r="28" spans="1:40" x14ac:dyDescent="0.2">
      <c r="A28" s="17">
        <v>120759</v>
      </c>
      <c r="B28" s="17">
        <v>120855</v>
      </c>
      <c r="C28" s="18"/>
      <c r="D28" s="19" t="s">
        <v>56</v>
      </c>
      <c r="E28" s="20" t="str">
        <f t="shared" si="12"/>
        <v>120759_120855_</v>
      </c>
      <c r="F28" s="21">
        <v>1</v>
      </c>
      <c r="G28" s="22">
        <v>204</v>
      </c>
      <c r="H28" s="22">
        <v>38</v>
      </c>
      <c r="I28" s="22">
        <v>17</v>
      </c>
      <c r="J28" s="17">
        <f t="shared" si="13"/>
        <v>259</v>
      </c>
      <c r="K28" s="23"/>
      <c r="L28" s="22">
        <v>2.16</v>
      </c>
      <c r="M28" s="22">
        <v>9.77</v>
      </c>
      <c r="N28" s="22">
        <v>87.31</v>
      </c>
      <c r="O28" s="22">
        <v>1.66</v>
      </c>
      <c r="P28" s="22">
        <v>80.36</v>
      </c>
      <c r="Q28" s="22">
        <v>33.81</v>
      </c>
      <c r="R28" s="22">
        <v>17.076000000000001</v>
      </c>
      <c r="S28" s="22">
        <v>0.27599999999999997</v>
      </c>
      <c r="T28" s="22">
        <v>1.7719999999999998</v>
      </c>
      <c r="U28" s="22">
        <f t="shared" si="0"/>
        <v>234.19399999999999</v>
      </c>
      <c r="V28" s="24"/>
      <c r="W28" s="22">
        <f t="shared" si="1"/>
        <v>-22.740000000000009</v>
      </c>
      <c r="X28" s="22">
        <f t="shared" si="2"/>
        <v>-4.1899999999999977</v>
      </c>
      <c r="Y28" s="22">
        <f t="shared" si="3"/>
        <v>2.1239999999999988</v>
      </c>
      <c r="Z28" s="22">
        <f t="shared" si="4"/>
        <v>-24.806000000000012</v>
      </c>
      <c r="AA28" s="24"/>
      <c r="AB28" s="25">
        <f t="shared" si="5"/>
        <v>-0.11147058823529417</v>
      </c>
      <c r="AC28" s="25">
        <f t="shared" si="5"/>
        <v>-0.11026315789473679</v>
      </c>
      <c r="AD28" s="25">
        <f t="shared" si="5"/>
        <v>0.12494117647058817</v>
      </c>
      <c r="AE28" s="25">
        <f t="shared" si="5"/>
        <v>-9.5776061776061822E-2</v>
      </c>
      <c r="AF28" s="24"/>
      <c r="AG28" s="26">
        <f t="shared" si="6"/>
        <v>1.579657176804603</v>
      </c>
      <c r="AH28" s="24"/>
      <c r="AI28" s="27" t="str">
        <f t="shared" si="7"/>
        <v>Pass</v>
      </c>
      <c r="AJ28" s="27" t="str">
        <f t="shared" si="8"/>
        <v>Pass</v>
      </c>
      <c r="AK28" s="27" t="str">
        <f t="shared" si="9"/>
        <v>Pass</v>
      </c>
      <c r="AL28" s="27" t="str">
        <f t="shared" si="10"/>
        <v>Pass</v>
      </c>
      <c r="AM28" s="27" t="str">
        <f t="shared" si="11"/>
        <v>No</v>
      </c>
      <c r="AN28" s="4"/>
    </row>
    <row r="29" spans="1:40" x14ac:dyDescent="0.2">
      <c r="A29" s="17">
        <v>60738</v>
      </c>
      <c r="B29" s="17">
        <v>60723</v>
      </c>
      <c r="C29" s="18"/>
      <c r="D29" s="19" t="s">
        <v>57</v>
      </c>
      <c r="E29" s="20" t="str">
        <f t="shared" si="12"/>
        <v>60738_60723_</v>
      </c>
      <c r="F29" s="21">
        <v>1</v>
      </c>
      <c r="G29" s="22">
        <v>218</v>
      </c>
      <c r="H29" s="22">
        <v>36</v>
      </c>
      <c r="I29" s="22">
        <v>17</v>
      </c>
      <c r="J29" s="17">
        <f t="shared" si="13"/>
        <v>271</v>
      </c>
      <c r="K29" s="23"/>
      <c r="L29" s="22">
        <v>1.43</v>
      </c>
      <c r="M29" s="22">
        <v>15.11</v>
      </c>
      <c r="N29" s="22">
        <v>98.79</v>
      </c>
      <c r="O29" s="22">
        <v>1.1000000000000001</v>
      </c>
      <c r="P29" s="22">
        <v>134.08000000000001</v>
      </c>
      <c r="Q29" s="22">
        <v>19.12</v>
      </c>
      <c r="R29" s="22">
        <v>23.512</v>
      </c>
      <c r="S29" s="22">
        <v>2.8000000000000004E-2</v>
      </c>
      <c r="T29" s="22">
        <v>0.26800000000000002</v>
      </c>
      <c r="U29" s="22">
        <f t="shared" si="0"/>
        <v>293.43799999999999</v>
      </c>
      <c r="V29" s="24"/>
      <c r="W29" s="22">
        <f t="shared" si="1"/>
        <v>32.510000000000019</v>
      </c>
      <c r="X29" s="22">
        <f t="shared" si="2"/>
        <v>-16.88</v>
      </c>
      <c r="Y29" s="22">
        <f t="shared" si="3"/>
        <v>6.8079999999999998</v>
      </c>
      <c r="Z29" s="22">
        <f t="shared" si="4"/>
        <v>22.437999999999988</v>
      </c>
      <c r="AA29" s="24"/>
      <c r="AB29" s="25">
        <f t="shared" si="5"/>
        <v>0.14912844036697256</v>
      </c>
      <c r="AC29" s="25">
        <f t="shared" si="5"/>
        <v>-0.46888888888888886</v>
      </c>
      <c r="AD29" s="25">
        <f t="shared" si="5"/>
        <v>0.40047058823529413</v>
      </c>
      <c r="AE29" s="25">
        <f t="shared" si="5"/>
        <v>8.2797047970479667E-2</v>
      </c>
      <c r="AF29" s="24"/>
      <c r="AG29" s="26">
        <f t="shared" si="6"/>
        <v>1.3356449281909852</v>
      </c>
      <c r="AH29" s="24"/>
      <c r="AI29" s="27" t="str">
        <f t="shared" si="7"/>
        <v>Pass</v>
      </c>
      <c r="AJ29" s="27" t="str">
        <f t="shared" si="8"/>
        <v>Pass</v>
      </c>
      <c r="AK29" s="27" t="str">
        <f t="shared" si="9"/>
        <v>Pass</v>
      </c>
      <c r="AL29" s="27" t="str">
        <f t="shared" si="10"/>
        <v>Pass</v>
      </c>
      <c r="AM29" s="27" t="str">
        <f t="shared" si="11"/>
        <v>No</v>
      </c>
      <c r="AN29" s="4"/>
    </row>
    <row r="30" spans="1:40" x14ac:dyDescent="0.2">
      <c r="A30" s="17">
        <v>60726</v>
      </c>
      <c r="B30" s="17">
        <v>60738</v>
      </c>
      <c r="C30" s="18"/>
      <c r="D30" s="19" t="s">
        <v>58</v>
      </c>
      <c r="E30" s="20" t="str">
        <f t="shared" si="12"/>
        <v>60726_60738_</v>
      </c>
      <c r="F30" s="21">
        <v>1</v>
      </c>
      <c r="G30" s="22">
        <v>357</v>
      </c>
      <c r="H30" s="22">
        <v>42</v>
      </c>
      <c r="I30" s="22">
        <v>19</v>
      </c>
      <c r="J30" s="17">
        <f t="shared" si="13"/>
        <v>418</v>
      </c>
      <c r="K30" s="23"/>
      <c r="L30" s="22">
        <v>1.62</v>
      </c>
      <c r="M30" s="22">
        <v>16.03</v>
      </c>
      <c r="N30" s="22">
        <v>223.56</v>
      </c>
      <c r="O30" s="22">
        <v>4.55</v>
      </c>
      <c r="P30" s="22">
        <v>142.68</v>
      </c>
      <c r="Q30" s="22">
        <v>34.19</v>
      </c>
      <c r="R30" s="22">
        <v>16.812000000000001</v>
      </c>
      <c r="S30" s="22">
        <v>0.06</v>
      </c>
      <c r="T30" s="22">
        <v>0.45599999999999996</v>
      </c>
      <c r="U30" s="22">
        <f t="shared" si="0"/>
        <v>439.95800000000008</v>
      </c>
      <c r="V30" s="24"/>
      <c r="W30" s="22">
        <f t="shared" si="1"/>
        <v>31.440000000000055</v>
      </c>
      <c r="X30" s="22">
        <f t="shared" si="2"/>
        <v>-7.8100000000000023</v>
      </c>
      <c r="Y30" s="22">
        <f t="shared" si="3"/>
        <v>-1.6720000000000006</v>
      </c>
      <c r="Z30" s="22">
        <f t="shared" si="4"/>
        <v>21.958000000000084</v>
      </c>
      <c r="AA30" s="24"/>
      <c r="AB30" s="25">
        <f t="shared" si="5"/>
        <v>8.8067226890756453E-2</v>
      </c>
      <c r="AC30" s="25">
        <f t="shared" si="5"/>
        <v>-0.18595238095238101</v>
      </c>
      <c r="AD30" s="25">
        <f t="shared" si="5"/>
        <v>-8.8000000000000037E-2</v>
      </c>
      <c r="AE30" s="25">
        <f t="shared" si="5"/>
        <v>5.2531100478469102E-2</v>
      </c>
      <c r="AF30" s="24"/>
      <c r="AG30" s="26">
        <f t="shared" si="6"/>
        <v>1.0601681784690902</v>
      </c>
      <c r="AH30" s="24"/>
      <c r="AI30" s="27" t="str">
        <f t="shared" si="7"/>
        <v>Pass</v>
      </c>
      <c r="AJ30" s="27" t="str">
        <f t="shared" si="8"/>
        <v>Pass</v>
      </c>
      <c r="AK30" s="27" t="str">
        <f t="shared" si="9"/>
        <v>Pass</v>
      </c>
      <c r="AL30" s="27" t="str">
        <f t="shared" si="10"/>
        <v>Pass</v>
      </c>
      <c r="AM30" s="27" t="str">
        <f t="shared" si="11"/>
        <v>No</v>
      </c>
      <c r="AN30" s="4"/>
    </row>
    <row r="31" spans="1:40" x14ac:dyDescent="0.2">
      <c r="A31" s="22">
        <v>60135</v>
      </c>
      <c r="B31" s="22">
        <v>121785</v>
      </c>
      <c r="C31" s="28"/>
      <c r="D31" s="29" t="s">
        <v>59</v>
      </c>
      <c r="E31" s="20" t="str">
        <f>A31&amp;"_"&amp;B31&amp;"_"&amp;C31</f>
        <v>60135_121785_</v>
      </c>
      <c r="F31" s="30">
        <v>1</v>
      </c>
      <c r="G31" s="22">
        <v>220</v>
      </c>
      <c r="H31" s="22">
        <v>32</v>
      </c>
      <c r="I31" s="22">
        <v>11</v>
      </c>
      <c r="J31" s="17">
        <f t="shared" si="13"/>
        <v>263</v>
      </c>
      <c r="K31" s="31"/>
      <c r="L31" s="22">
        <v>8.06</v>
      </c>
      <c r="M31" s="22">
        <v>14.84</v>
      </c>
      <c r="N31" s="22">
        <v>104.9</v>
      </c>
      <c r="O31" s="22">
        <v>0.84</v>
      </c>
      <c r="P31" s="22">
        <v>181.5</v>
      </c>
      <c r="Q31" s="22">
        <v>30.86</v>
      </c>
      <c r="R31" s="22">
        <v>14.416</v>
      </c>
      <c r="S31" s="22">
        <v>0.16799999999999998</v>
      </c>
      <c r="T31" s="22">
        <v>1.0760000000000001</v>
      </c>
      <c r="U31" s="22">
        <f t="shared" si="0"/>
        <v>356.66</v>
      </c>
      <c r="V31" s="24"/>
      <c r="W31" s="22">
        <f t="shared" si="1"/>
        <v>90.139999999999986</v>
      </c>
      <c r="X31" s="22">
        <f t="shared" si="2"/>
        <v>-1.1400000000000006</v>
      </c>
      <c r="Y31" s="22">
        <f t="shared" si="3"/>
        <v>4.66</v>
      </c>
      <c r="Z31" s="22">
        <f t="shared" si="4"/>
        <v>93.660000000000025</v>
      </c>
      <c r="AA31" s="24"/>
      <c r="AB31" s="25">
        <f t="shared" ref="AB31:AE45" si="14">W31/G31</f>
        <v>0.40972727272727266</v>
      </c>
      <c r="AC31" s="25">
        <f t="shared" si="14"/>
        <v>-3.5625000000000018E-2</v>
      </c>
      <c r="AD31" s="25">
        <f t="shared" si="14"/>
        <v>0.42363636363636364</v>
      </c>
      <c r="AE31" s="25">
        <f t="shared" si="14"/>
        <v>0.35612167300380237</v>
      </c>
      <c r="AF31" s="24"/>
      <c r="AG31" s="26">
        <f t="shared" si="6"/>
        <v>5.3209897206869163</v>
      </c>
      <c r="AH31" s="24"/>
      <c r="AI31" s="27" t="str">
        <f t="shared" si="7"/>
        <v>Pass</v>
      </c>
      <c r="AJ31" s="27" t="str">
        <f t="shared" si="8"/>
        <v>Fail</v>
      </c>
      <c r="AK31" s="27" t="str">
        <f>IF(AG31&lt;=7,"Pass","Fail")</f>
        <v>Pass</v>
      </c>
      <c r="AL31" s="27" t="str">
        <f t="shared" si="10"/>
        <v>Pass</v>
      </c>
      <c r="AM31" s="27" t="str">
        <f>IF(AG31&gt;10,"Yes","No")</f>
        <v>No</v>
      </c>
    </row>
    <row r="32" spans="1:40" x14ac:dyDescent="0.2">
      <c r="A32" s="22">
        <v>121785</v>
      </c>
      <c r="B32" s="22">
        <v>60135</v>
      </c>
      <c r="C32" s="28"/>
      <c r="D32" s="29" t="s">
        <v>60</v>
      </c>
      <c r="E32" s="20" t="str">
        <f>A32&amp;"_"&amp;B32&amp;"_"&amp;C32</f>
        <v>121785_60135_</v>
      </c>
      <c r="F32" s="30">
        <v>1</v>
      </c>
      <c r="G32" s="22">
        <v>132</v>
      </c>
      <c r="H32" s="22">
        <v>34</v>
      </c>
      <c r="I32" s="22">
        <v>20</v>
      </c>
      <c r="J32" s="17">
        <f t="shared" si="13"/>
        <v>186</v>
      </c>
      <c r="K32" s="31"/>
      <c r="L32" s="22">
        <v>6.63</v>
      </c>
      <c r="M32" s="22">
        <v>14.83</v>
      </c>
      <c r="N32" s="22">
        <v>108.83</v>
      </c>
      <c r="O32" s="22">
        <v>1.57</v>
      </c>
      <c r="P32" s="22">
        <v>119.71</v>
      </c>
      <c r="Q32" s="22">
        <v>38.57</v>
      </c>
      <c r="R32" s="22">
        <v>13.24</v>
      </c>
      <c r="S32" s="22">
        <v>0.14799999999999999</v>
      </c>
      <c r="T32" s="22">
        <v>1.1199999999999999</v>
      </c>
      <c r="U32" s="22">
        <f t="shared" si="0"/>
        <v>304.64800000000002</v>
      </c>
      <c r="V32" s="24"/>
      <c r="W32" s="22">
        <f t="shared" si="1"/>
        <v>119.57</v>
      </c>
      <c r="X32" s="22">
        <f t="shared" si="2"/>
        <v>4.57</v>
      </c>
      <c r="Y32" s="22">
        <f t="shared" si="3"/>
        <v>-5.4920000000000009</v>
      </c>
      <c r="Z32" s="22">
        <f t="shared" si="4"/>
        <v>118.64800000000002</v>
      </c>
      <c r="AA32" s="24"/>
      <c r="AB32" s="25">
        <f t="shared" si="14"/>
        <v>0.90583333333333327</v>
      </c>
      <c r="AC32" s="25">
        <f t="shared" si="14"/>
        <v>0.13441176470588237</v>
      </c>
      <c r="AD32" s="25">
        <f t="shared" si="14"/>
        <v>-0.27460000000000007</v>
      </c>
      <c r="AE32" s="25">
        <f t="shared" si="14"/>
        <v>0.63789247311827968</v>
      </c>
      <c r="AF32" s="24"/>
      <c r="AG32" s="26">
        <f t="shared" si="6"/>
        <v>7.5751354582308341</v>
      </c>
      <c r="AH32" s="24"/>
      <c r="AI32" s="27" t="str">
        <f t="shared" si="7"/>
        <v>Fail</v>
      </c>
      <c r="AJ32" s="27" t="str">
        <f t="shared" si="8"/>
        <v>Fail</v>
      </c>
      <c r="AK32" s="27" t="str">
        <f t="shared" ref="AK32:AK45" si="15">IF(AG32&lt;=7,"Pass","Fail")</f>
        <v>Fail</v>
      </c>
      <c r="AL32" s="27" t="str">
        <f t="shared" si="10"/>
        <v>Pass</v>
      </c>
      <c r="AM32" s="27" t="str">
        <f t="shared" ref="AM32:AM45" si="16">IF(AG32&gt;10,"Yes","No")</f>
        <v>No</v>
      </c>
    </row>
    <row r="33" spans="1:39" x14ac:dyDescent="0.2">
      <c r="A33" s="27">
        <v>120870</v>
      </c>
      <c r="B33" s="27">
        <v>120873</v>
      </c>
      <c r="C33" s="27"/>
      <c r="D33" s="32" t="s">
        <v>44</v>
      </c>
      <c r="E33" s="20" t="str">
        <f t="shared" ref="E33" si="17">A33&amp;"_"&amp;B33&amp;"_"&amp;C33</f>
        <v>120870_120873_</v>
      </c>
      <c r="F33" s="30">
        <v>1</v>
      </c>
      <c r="G33" s="22">
        <v>210</v>
      </c>
      <c r="H33" s="22">
        <v>36</v>
      </c>
      <c r="I33" s="22">
        <v>19</v>
      </c>
      <c r="J33" s="17">
        <f t="shared" si="13"/>
        <v>265</v>
      </c>
      <c r="K33" s="31"/>
      <c r="L33" s="22">
        <v>2.29</v>
      </c>
      <c r="M33" s="22">
        <v>8.44</v>
      </c>
      <c r="N33" s="22">
        <v>86.78</v>
      </c>
      <c r="O33" s="22">
        <v>1.66</v>
      </c>
      <c r="P33" s="22">
        <v>79.930000000000007</v>
      </c>
      <c r="Q33" s="22">
        <v>33.81</v>
      </c>
      <c r="R33" s="22">
        <v>15.812000000000001</v>
      </c>
      <c r="S33" s="22">
        <v>0.3</v>
      </c>
      <c r="T33" s="22">
        <v>1.6760000000000002</v>
      </c>
      <c r="U33" s="22">
        <f t="shared" si="0"/>
        <v>230.69800000000004</v>
      </c>
      <c r="V33" s="24"/>
      <c r="W33" s="22">
        <f t="shared" si="1"/>
        <v>-30.899999999999977</v>
      </c>
      <c r="X33" s="22">
        <f t="shared" si="2"/>
        <v>-2.1899999999999977</v>
      </c>
      <c r="Y33" s="22">
        <f t="shared" si="3"/>
        <v>-1.2119999999999962</v>
      </c>
      <c r="Z33" s="22">
        <f t="shared" si="4"/>
        <v>-34.301999999999964</v>
      </c>
      <c r="AA33" s="24"/>
      <c r="AB33" s="25">
        <f t="shared" si="14"/>
        <v>-0.14714285714285705</v>
      </c>
      <c r="AC33" s="25">
        <f t="shared" si="14"/>
        <v>-6.0833333333333267E-2</v>
      </c>
      <c r="AD33" s="25">
        <f t="shared" si="14"/>
        <v>-6.3789473684210327E-2</v>
      </c>
      <c r="AE33" s="25">
        <f t="shared" si="14"/>
        <v>-0.12944150943396213</v>
      </c>
      <c r="AF33" s="24"/>
      <c r="AG33" s="26">
        <f t="shared" si="6"/>
        <v>2.1788425961796776</v>
      </c>
      <c r="AH33" s="24"/>
      <c r="AI33" s="27" t="str">
        <f t="shared" si="7"/>
        <v>Pass</v>
      </c>
      <c r="AJ33" s="27" t="str">
        <f t="shared" si="8"/>
        <v>Pass</v>
      </c>
      <c r="AK33" s="27" t="str">
        <f t="shared" si="15"/>
        <v>Pass</v>
      </c>
      <c r="AL33" s="27" t="str">
        <f t="shared" si="10"/>
        <v>Pass</v>
      </c>
      <c r="AM33" s="27" t="str">
        <f t="shared" si="16"/>
        <v>No</v>
      </c>
    </row>
    <row r="34" spans="1:39" x14ac:dyDescent="0.2">
      <c r="A34" s="27">
        <v>94557</v>
      </c>
      <c r="B34" s="27">
        <v>94620</v>
      </c>
      <c r="C34" s="27"/>
      <c r="D34" s="32" t="s">
        <v>61</v>
      </c>
      <c r="E34" s="20" t="str">
        <f>A34&amp;"_"&amp;B34&amp;"_"&amp;C34</f>
        <v>94557_94620_</v>
      </c>
      <c r="F34" s="30">
        <v>1</v>
      </c>
      <c r="G34" s="22">
        <v>107</v>
      </c>
      <c r="H34" s="22">
        <v>32</v>
      </c>
      <c r="I34" s="22">
        <v>9</v>
      </c>
      <c r="J34" s="17">
        <f t="shared" si="13"/>
        <v>148</v>
      </c>
      <c r="K34" s="31"/>
      <c r="L34" s="22">
        <v>0.65</v>
      </c>
      <c r="M34" s="22">
        <v>6.93</v>
      </c>
      <c r="N34" s="22">
        <v>62.57</v>
      </c>
      <c r="O34" s="22">
        <v>0.69</v>
      </c>
      <c r="P34" s="22">
        <v>66.33</v>
      </c>
      <c r="Q34" s="22">
        <v>31.15</v>
      </c>
      <c r="R34" s="22">
        <v>9.2919999999999998</v>
      </c>
      <c r="S34" s="22">
        <v>0</v>
      </c>
      <c r="T34" s="22">
        <v>4.0000000000000001E-3</v>
      </c>
      <c r="U34" s="22">
        <f t="shared" si="0"/>
        <v>177.61600000000001</v>
      </c>
      <c r="V34" s="24"/>
      <c r="W34" s="22">
        <f t="shared" si="1"/>
        <v>30.170000000000016</v>
      </c>
      <c r="X34" s="22">
        <f t="shared" si="2"/>
        <v>-0.85000000000000142</v>
      </c>
      <c r="Y34" s="22">
        <f t="shared" si="3"/>
        <v>0.29599999999999937</v>
      </c>
      <c r="Z34" s="22">
        <f t="shared" si="4"/>
        <v>29.616000000000014</v>
      </c>
      <c r="AA34" s="24"/>
      <c r="AB34" s="25">
        <f t="shared" si="14"/>
        <v>0.28196261682243007</v>
      </c>
      <c r="AC34" s="25">
        <f t="shared" si="14"/>
        <v>-2.6562500000000044E-2</v>
      </c>
      <c r="AD34" s="25">
        <f t="shared" si="14"/>
        <v>3.2888888888888822E-2</v>
      </c>
      <c r="AE34" s="25">
        <f t="shared" si="14"/>
        <v>0.2001081081081082</v>
      </c>
      <c r="AF34" s="24"/>
      <c r="AG34" s="26">
        <f t="shared" si="6"/>
        <v>2.3210715629497813</v>
      </c>
      <c r="AH34" s="24"/>
      <c r="AI34" s="27" t="str">
        <f t="shared" si="7"/>
        <v>Pass</v>
      </c>
      <c r="AJ34" s="27" t="str">
        <f t="shared" si="8"/>
        <v>Pass</v>
      </c>
      <c r="AK34" s="27" t="str">
        <f t="shared" si="15"/>
        <v>Pass</v>
      </c>
      <c r="AL34" s="27" t="str">
        <f t="shared" si="10"/>
        <v>Pass</v>
      </c>
      <c r="AM34" s="27" t="str">
        <f t="shared" si="16"/>
        <v>No</v>
      </c>
    </row>
    <row r="35" spans="1:39" x14ac:dyDescent="0.2">
      <c r="A35" s="27">
        <v>60738</v>
      </c>
      <c r="B35" s="27">
        <v>122655</v>
      </c>
      <c r="C35" s="27"/>
      <c r="D35" s="32" t="s">
        <v>62</v>
      </c>
      <c r="E35" s="20" t="str">
        <f t="shared" ref="E35" si="18">A35&amp;"_"&amp;B35&amp;"_"&amp;C35</f>
        <v>60738_122655_</v>
      </c>
      <c r="F35" s="30">
        <v>1</v>
      </c>
      <c r="G35" s="22">
        <v>401</v>
      </c>
      <c r="H35" s="22">
        <v>34</v>
      </c>
      <c r="I35" s="22">
        <v>16</v>
      </c>
      <c r="J35" s="17">
        <f t="shared" si="13"/>
        <v>451</v>
      </c>
      <c r="K35" s="31"/>
      <c r="L35" s="22">
        <v>1.62</v>
      </c>
      <c r="M35" s="22">
        <v>16.03</v>
      </c>
      <c r="N35" s="22">
        <v>223.56</v>
      </c>
      <c r="O35" s="22">
        <v>4.55</v>
      </c>
      <c r="P35" s="22">
        <v>142.68</v>
      </c>
      <c r="Q35" s="22">
        <v>34.19</v>
      </c>
      <c r="R35" s="22">
        <v>16.812000000000001</v>
      </c>
      <c r="S35" s="22">
        <v>0.06</v>
      </c>
      <c r="T35" s="22">
        <v>0.45599999999999996</v>
      </c>
      <c r="U35" s="22">
        <f t="shared" si="0"/>
        <v>439.95800000000008</v>
      </c>
      <c r="V35" s="24"/>
      <c r="W35" s="22">
        <f t="shared" si="1"/>
        <v>-12.559999999999945</v>
      </c>
      <c r="X35" s="22">
        <f t="shared" si="2"/>
        <v>0.18999999999999773</v>
      </c>
      <c r="Y35" s="22">
        <f t="shared" si="3"/>
        <v>1.3279999999999994</v>
      </c>
      <c r="Z35" s="22">
        <f t="shared" si="4"/>
        <v>-11.041999999999916</v>
      </c>
      <c r="AA35" s="24"/>
      <c r="AB35" s="25">
        <f t="shared" si="14"/>
        <v>-3.1321695760598366E-2</v>
      </c>
      <c r="AC35" s="25">
        <f t="shared" si="14"/>
        <v>5.5882352941175805E-3</v>
      </c>
      <c r="AD35" s="25">
        <f t="shared" si="14"/>
        <v>8.2999999999999963E-2</v>
      </c>
      <c r="AE35" s="25">
        <f t="shared" si="14"/>
        <v>-2.4483370288248152E-2</v>
      </c>
      <c r="AF35" s="24"/>
      <c r="AG35" s="26">
        <f t="shared" si="6"/>
        <v>0.52315951050384024</v>
      </c>
      <c r="AH35" s="24"/>
      <c r="AI35" s="27" t="str">
        <f t="shared" si="7"/>
        <v>Pass</v>
      </c>
      <c r="AJ35" s="27" t="str">
        <f t="shared" si="8"/>
        <v>Pass</v>
      </c>
      <c r="AK35" s="27" t="str">
        <f t="shared" si="15"/>
        <v>Pass</v>
      </c>
      <c r="AL35" s="27" t="str">
        <f t="shared" si="10"/>
        <v>Pass</v>
      </c>
      <c r="AM35" s="27" t="str">
        <f t="shared" si="16"/>
        <v>No</v>
      </c>
    </row>
    <row r="36" spans="1:39" x14ac:dyDescent="0.2">
      <c r="A36" s="27">
        <v>94620</v>
      </c>
      <c r="B36" s="27">
        <v>94557</v>
      </c>
      <c r="C36" s="27"/>
      <c r="D36" s="32" t="s">
        <v>63</v>
      </c>
      <c r="E36" s="20" t="str">
        <f>A36&amp;"_"&amp;B36&amp;"_"&amp;C36</f>
        <v>94620_94557_</v>
      </c>
      <c r="F36" s="30">
        <v>1</v>
      </c>
      <c r="G36" s="22">
        <v>122</v>
      </c>
      <c r="H36" s="22">
        <v>19</v>
      </c>
      <c r="I36" s="22">
        <v>7</v>
      </c>
      <c r="J36" s="17">
        <f t="shared" si="13"/>
        <v>148</v>
      </c>
      <c r="K36" s="31"/>
      <c r="L36" s="22">
        <v>0.88</v>
      </c>
      <c r="M36" s="22">
        <v>3.89</v>
      </c>
      <c r="N36" s="22">
        <v>72.260000000000005</v>
      </c>
      <c r="O36" s="22">
        <v>0.91</v>
      </c>
      <c r="P36" s="22">
        <v>70.239999999999995</v>
      </c>
      <c r="Q36" s="22">
        <v>28.27</v>
      </c>
      <c r="R36" s="22">
        <v>8.0680000000000014</v>
      </c>
      <c r="S36" s="22">
        <v>0</v>
      </c>
      <c r="T36" s="22">
        <v>0.02</v>
      </c>
      <c r="U36" s="22">
        <f t="shared" si="0"/>
        <v>184.53800000000004</v>
      </c>
      <c r="V36" s="24"/>
      <c r="W36" s="22">
        <f t="shared" si="1"/>
        <v>26.180000000000007</v>
      </c>
      <c r="X36" s="22">
        <f t="shared" si="2"/>
        <v>9.27</v>
      </c>
      <c r="Y36" s="22">
        <f t="shared" si="3"/>
        <v>1.088000000000001</v>
      </c>
      <c r="Z36" s="22">
        <f t="shared" si="4"/>
        <v>36.538000000000039</v>
      </c>
      <c r="AA36" s="24"/>
      <c r="AB36" s="25">
        <f t="shared" si="14"/>
        <v>0.21459016393442629</v>
      </c>
      <c r="AC36" s="25">
        <f t="shared" si="14"/>
        <v>0.48789473684210521</v>
      </c>
      <c r="AD36" s="25">
        <f t="shared" si="14"/>
        <v>0.15542857142857155</v>
      </c>
      <c r="AE36" s="25">
        <f t="shared" si="14"/>
        <v>0.24687837837837864</v>
      </c>
      <c r="AF36" s="24"/>
      <c r="AG36" s="26">
        <f t="shared" si="6"/>
        <v>2.8336038183009005</v>
      </c>
      <c r="AH36" s="24"/>
      <c r="AI36" s="27" t="str">
        <f t="shared" si="7"/>
        <v>Pass</v>
      </c>
      <c r="AJ36" s="27" t="str">
        <f t="shared" si="8"/>
        <v>Pass</v>
      </c>
      <c r="AK36" s="27" t="str">
        <f t="shared" si="15"/>
        <v>Pass</v>
      </c>
      <c r="AL36" s="27" t="str">
        <f t="shared" si="10"/>
        <v>Pass</v>
      </c>
      <c r="AM36" s="27" t="str">
        <f t="shared" si="16"/>
        <v>No</v>
      </c>
    </row>
    <row r="37" spans="1:39" x14ac:dyDescent="0.2">
      <c r="A37" s="27">
        <v>122655</v>
      </c>
      <c r="B37" s="27">
        <v>60738</v>
      </c>
      <c r="C37" s="27"/>
      <c r="D37" s="32" t="s">
        <v>64</v>
      </c>
      <c r="E37" s="20" t="str">
        <f t="shared" ref="E37" si="19">A37&amp;"_"&amp;B37&amp;"_"&amp;C37</f>
        <v>122655_60738_</v>
      </c>
      <c r="F37" s="30">
        <v>1</v>
      </c>
      <c r="G37" s="22">
        <v>250</v>
      </c>
      <c r="H37" s="22">
        <v>19</v>
      </c>
      <c r="I37" s="22">
        <v>12</v>
      </c>
      <c r="J37" s="17">
        <f t="shared" si="13"/>
        <v>281</v>
      </c>
      <c r="K37" s="31"/>
      <c r="L37" s="22">
        <v>1.43</v>
      </c>
      <c r="M37" s="22">
        <v>15.11</v>
      </c>
      <c r="N37" s="22">
        <v>98.79</v>
      </c>
      <c r="O37" s="22">
        <v>1.1000000000000001</v>
      </c>
      <c r="P37" s="22">
        <v>134.08000000000001</v>
      </c>
      <c r="Q37" s="22">
        <v>19.12</v>
      </c>
      <c r="R37" s="22">
        <v>23.512</v>
      </c>
      <c r="S37" s="22">
        <v>2.8000000000000004E-2</v>
      </c>
      <c r="T37" s="22">
        <v>0.26800000000000002</v>
      </c>
      <c r="U37" s="22">
        <f t="shared" si="0"/>
        <v>293.43799999999999</v>
      </c>
      <c r="V37" s="24"/>
      <c r="W37" s="22">
        <f t="shared" si="1"/>
        <v>0.51000000000001933</v>
      </c>
      <c r="X37" s="22">
        <f t="shared" si="2"/>
        <v>0.12000000000000099</v>
      </c>
      <c r="Y37" s="22">
        <f t="shared" si="3"/>
        <v>11.808</v>
      </c>
      <c r="Z37" s="22">
        <f t="shared" si="4"/>
        <v>12.437999999999988</v>
      </c>
      <c r="AA37" s="24"/>
      <c r="AB37" s="25">
        <f t="shared" si="14"/>
        <v>2.0400000000000773E-3</v>
      </c>
      <c r="AC37" s="25">
        <f t="shared" si="14"/>
        <v>6.3157894736842633E-3</v>
      </c>
      <c r="AD37" s="25">
        <f t="shared" si="14"/>
        <v>0.98399999999999999</v>
      </c>
      <c r="AE37" s="25">
        <f t="shared" si="14"/>
        <v>4.4263345195729498E-2</v>
      </c>
      <c r="AF37" s="24"/>
      <c r="AG37" s="26">
        <f t="shared" si="6"/>
        <v>0.73391196752999877</v>
      </c>
      <c r="AH37" s="24"/>
      <c r="AI37" s="27" t="str">
        <f t="shared" si="7"/>
        <v>Pass</v>
      </c>
      <c r="AJ37" s="27" t="str">
        <f t="shared" si="8"/>
        <v>Pass</v>
      </c>
      <c r="AK37" s="27" t="str">
        <f t="shared" si="15"/>
        <v>Pass</v>
      </c>
      <c r="AL37" s="27" t="str">
        <f t="shared" si="10"/>
        <v>Pass</v>
      </c>
      <c r="AM37" s="27" t="str">
        <f t="shared" si="16"/>
        <v>No</v>
      </c>
    </row>
    <row r="38" spans="1:39" x14ac:dyDescent="0.2">
      <c r="A38" s="27">
        <v>60717</v>
      </c>
      <c r="B38" s="27">
        <v>129222</v>
      </c>
      <c r="C38" s="31"/>
      <c r="D38" s="32" t="s">
        <v>65</v>
      </c>
      <c r="E38" s="20" t="str">
        <f>A38&amp;"_"&amp;B38&amp;"_"&amp;C38</f>
        <v>60717_129222_</v>
      </c>
      <c r="F38" s="30">
        <v>1</v>
      </c>
      <c r="G38" s="22">
        <v>434</v>
      </c>
      <c r="H38" s="22">
        <v>67</v>
      </c>
      <c r="I38" s="22">
        <v>36</v>
      </c>
      <c r="J38" s="17">
        <f t="shared" si="13"/>
        <v>537</v>
      </c>
      <c r="K38" s="31"/>
      <c r="L38" s="22">
        <v>2.5499999999999998</v>
      </c>
      <c r="M38" s="22">
        <v>29.26</v>
      </c>
      <c r="N38" s="22">
        <v>164.69</v>
      </c>
      <c r="O38" s="22">
        <v>2.27</v>
      </c>
      <c r="P38" s="22">
        <v>222.82</v>
      </c>
      <c r="Q38" s="22">
        <v>11.72</v>
      </c>
      <c r="R38" s="22">
        <v>52.811999999999998</v>
      </c>
      <c r="S38" s="22">
        <v>0.156</v>
      </c>
      <c r="T38" s="22">
        <v>0.54</v>
      </c>
      <c r="U38" s="22">
        <f t="shared" si="0"/>
        <v>486.8180000000001</v>
      </c>
      <c r="V38" s="24"/>
      <c r="W38" s="22">
        <f t="shared" si="1"/>
        <v>-12.409999999999968</v>
      </c>
      <c r="X38" s="22">
        <f t="shared" si="2"/>
        <v>-55.28</v>
      </c>
      <c r="Y38" s="22">
        <f t="shared" si="3"/>
        <v>17.507999999999996</v>
      </c>
      <c r="Z38" s="22">
        <f t="shared" si="4"/>
        <v>-50.181999999999903</v>
      </c>
      <c r="AA38" s="24"/>
      <c r="AB38" s="25">
        <f t="shared" si="14"/>
        <v>-2.8594470046082877E-2</v>
      </c>
      <c r="AC38" s="25">
        <f t="shared" si="14"/>
        <v>-0.82507462686567168</v>
      </c>
      <c r="AD38" s="25">
        <f t="shared" si="14"/>
        <v>0.48633333333333323</v>
      </c>
      <c r="AE38" s="25">
        <f t="shared" si="14"/>
        <v>-9.3448789571694418E-2</v>
      </c>
      <c r="AF38" s="24"/>
      <c r="AG38" s="26">
        <f t="shared" si="6"/>
        <v>2.2179491425050348</v>
      </c>
      <c r="AH38" s="24"/>
      <c r="AI38" s="27" t="str">
        <f t="shared" si="7"/>
        <v>Pass</v>
      </c>
      <c r="AJ38" s="27" t="str">
        <f t="shared" si="8"/>
        <v>Pass</v>
      </c>
      <c r="AK38" s="27" t="str">
        <f t="shared" si="15"/>
        <v>Pass</v>
      </c>
      <c r="AL38" s="27" t="str">
        <f t="shared" si="10"/>
        <v>Pass</v>
      </c>
      <c r="AM38" s="27" t="str">
        <f t="shared" si="16"/>
        <v>No</v>
      </c>
    </row>
    <row r="39" spans="1:39" x14ac:dyDescent="0.2">
      <c r="A39" s="27">
        <v>83856</v>
      </c>
      <c r="B39" s="27">
        <v>79710</v>
      </c>
      <c r="C39" s="27"/>
      <c r="D39" s="32" t="s">
        <v>66</v>
      </c>
      <c r="E39" s="20" t="str">
        <f t="shared" ref="E39" si="20">A39&amp;"_"&amp;B39&amp;"_"&amp;C39</f>
        <v>83856_79710_</v>
      </c>
      <c r="F39" s="30">
        <v>1</v>
      </c>
      <c r="G39" s="22">
        <v>222</v>
      </c>
      <c r="H39" s="22">
        <v>1</v>
      </c>
      <c r="I39" s="22">
        <v>4</v>
      </c>
      <c r="J39" s="17">
        <f t="shared" si="13"/>
        <v>227</v>
      </c>
      <c r="K39" s="31"/>
      <c r="L39" s="22">
        <v>1.96</v>
      </c>
      <c r="M39" s="22">
        <v>16.440000000000001</v>
      </c>
      <c r="N39" s="22">
        <v>189.62</v>
      </c>
      <c r="O39" s="22">
        <v>0.85</v>
      </c>
      <c r="P39" s="22">
        <v>172.92</v>
      </c>
      <c r="Q39" s="22">
        <v>24</v>
      </c>
      <c r="R39" s="22">
        <v>6.4239999999999995</v>
      </c>
      <c r="S39" s="22">
        <v>0.06</v>
      </c>
      <c r="T39" s="22">
        <v>0.74</v>
      </c>
      <c r="U39" s="22">
        <f t="shared" si="0"/>
        <v>413.01399999999995</v>
      </c>
      <c r="V39" s="24"/>
      <c r="W39" s="22">
        <f t="shared" si="1"/>
        <v>159.78999999999996</v>
      </c>
      <c r="X39" s="22">
        <f t="shared" si="2"/>
        <v>23</v>
      </c>
      <c r="Y39" s="22">
        <f t="shared" si="3"/>
        <v>3.2239999999999993</v>
      </c>
      <c r="Z39" s="22">
        <f t="shared" si="4"/>
        <v>186.01399999999995</v>
      </c>
      <c r="AA39" s="24"/>
      <c r="AB39" s="25">
        <f t="shared" si="14"/>
        <v>0.71977477477477458</v>
      </c>
      <c r="AC39" s="25">
        <f t="shared" si="14"/>
        <v>23</v>
      </c>
      <c r="AD39" s="25">
        <f t="shared" si="14"/>
        <v>0.80599999999999983</v>
      </c>
      <c r="AE39" s="25">
        <f t="shared" si="14"/>
        <v>0.81944493392070461</v>
      </c>
      <c r="AF39" s="24"/>
      <c r="AG39" s="26">
        <f t="shared" si="6"/>
        <v>10.398384987452312</v>
      </c>
      <c r="AH39" s="24"/>
      <c r="AI39" s="27" t="str">
        <f t="shared" si="7"/>
        <v>Fail</v>
      </c>
      <c r="AJ39" s="27" t="str">
        <f t="shared" si="8"/>
        <v>Fail</v>
      </c>
      <c r="AK39" s="27" t="str">
        <f t="shared" si="15"/>
        <v>Fail</v>
      </c>
      <c r="AL39" s="27" t="str">
        <f t="shared" si="10"/>
        <v>Fail</v>
      </c>
      <c r="AM39" s="27" t="str">
        <f t="shared" si="16"/>
        <v>Yes</v>
      </c>
    </row>
    <row r="40" spans="1:39" x14ac:dyDescent="0.2">
      <c r="A40" s="27">
        <v>51356</v>
      </c>
      <c r="B40" s="27">
        <v>53392</v>
      </c>
      <c r="C40" s="27"/>
      <c r="D40" s="32" t="s">
        <v>67</v>
      </c>
      <c r="E40" s="20" t="str">
        <f>A40&amp;"_"&amp;B40&amp;"_"&amp;C40</f>
        <v>51356_53392_</v>
      </c>
      <c r="F40" s="30">
        <v>1</v>
      </c>
      <c r="G40" s="22">
        <v>312</v>
      </c>
      <c r="H40" s="22">
        <v>37</v>
      </c>
      <c r="I40" s="22">
        <v>26</v>
      </c>
      <c r="J40" s="17">
        <f t="shared" si="13"/>
        <v>375</v>
      </c>
      <c r="K40" s="31"/>
      <c r="L40" s="22">
        <v>2.25</v>
      </c>
      <c r="M40" s="22">
        <v>22.34</v>
      </c>
      <c r="N40" s="22">
        <v>124.06</v>
      </c>
      <c r="O40" s="22">
        <v>1.19</v>
      </c>
      <c r="P40" s="22">
        <v>155.29</v>
      </c>
      <c r="Q40" s="22">
        <v>30.83</v>
      </c>
      <c r="R40" s="22">
        <v>8.82</v>
      </c>
      <c r="S40" s="22">
        <v>2.8000000000000004E-2</v>
      </c>
      <c r="T40" s="22">
        <v>0.50800000000000001</v>
      </c>
      <c r="U40" s="22">
        <f t="shared" si="0"/>
        <v>345.31599999999997</v>
      </c>
      <c r="V40" s="24"/>
      <c r="W40" s="22">
        <f t="shared" si="1"/>
        <v>-6.8700000000000045</v>
      </c>
      <c r="X40" s="22">
        <f t="shared" si="2"/>
        <v>-6.1700000000000017</v>
      </c>
      <c r="Y40" s="22">
        <f t="shared" si="3"/>
        <v>-16.643999999999998</v>
      </c>
      <c r="Z40" s="22">
        <f t="shared" si="4"/>
        <v>-29.684000000000026</v>
      </c>
      <c r="AA40" s="24"/>
      <c r="AB40" s="25">
        <f t="shared" si="14"/>
        <v>-2.2019230769230784E-2</v>
      </c>
      <c r="AC40" s="25">
        <f t="shared" si="14"/>
        <v>-0.1667567567567568</v>
      </c>
      <c r="AD40" s="25">
        <f t="shared" si="14"/>
        <v>-0.64015384615384607</v>
      </c>
      <c r="AE40" s="25">
        <f t="shared" si="14"/>
        <v>-7.9157333333333399E-2</v>
      </c>
      <c r="AF40" s="24"/>
      <c r="AG40" s="26">
        <f t="shared" si="6"/>
        <v>1.5641409633489203</v>
      </c>
      <c r="AH40" s="24"/>
      <c r="AI40" s="27" t="str">
        <f t="shared" si="7"/>
        <v>Pass</v>
      </c>
      <c r="AJ40" s="27" t="str">
        <f t="shared" si="8"/>
        <v>Pass</v>
      </c>
      <c r="AK40" s="27" t="str">
        <f t="shared" si="15"/>
        <v>Pass</v>
      </c>
      <c r="AL40" s="27" t="str">
        <f t="shared" si="10"/>
        <v>Pass</v>
      </c>
      <c r="AM40" s="27" t="str">
        <f t="shared" si="16"/>
        <v>No</v>
      </c>
    </row>
    <row r="41" spans="1:39" x14ac:dyDescent="0.2">
      <c r="A41" s="27">
        <v>51356</v>
      </c>
      <c r="B41" s="27">
        <v>51382</v>
      </c>
      <c r="C41" s="28"/>
      <c r="D41" s="32" t="s">
        <v>68</v>
      </c>
      <c r="E41" s="20" t="str">
        <f t="shared" ref="E41" si="21">A41&amp;"_"&amp;B41&amp;"_"&amp;C41</f>
        <v>51356_51382_</v>
      </c>
      <c r="F41" s="30">
        <v>1</v>
      </c>
      <c r="G41" s="22">
        <v>220</v>
      </c>
      <c r="H41" s="22">
        <v>32</v>
      </c>
      <c r="I41" s="22">
        <v>11</v>
      </c>
      <c r="J41" s="17">
        <f t="shared" si="13"/>
        <v>263</v>
      </c>
      <c r="K41" s="31"/>
      <c r="L41" s="22">
        <v>6.95</v>
      </c>
      <c r="M41" s="22">
        <v>69.27</v>
      </c>
      <c r="N41" s="22">
        <v>123.92</v>
      </c>
      <c r="O41" s="22">
        <v>6.5</v>
      </c>
      <c r="P41" s="22">
        <v>229.68</v>
      </c>
      <c r="Q41" s="22">
        <v>47.17</v>
      </c>
      <c r="R41" s="22">
        <v>45.072000000000003</v>
      </c>
      <c r="S41" s="22">
        <v>5.2000000000000005E-2</v>
      </c>
      <c r="T41" s="22">
        <v>0.33999999999999997</v>
      </c>
      <c r="U41" s="22">
        <f t="shared" si="0"/>
        <v>528.95400000000006</v>
      </c>
      <c r="V41" s="24"/>
      <c r="W41" s="22">
        <f t="shared" si="1"/>
        <v>216.32</v>
      </c>
      <c r="X41" s="22">
        <f t="shared" si="2"/>
        <v>15.170000000000002</v>
      </c>
      <c r="Y41" s="22">
        <f t="shared" si="3"/>
        <v>34.464000000000006</v>
      </c>
      <c r="Z41" s="22">
        <f t="shared" si="4"/>
        <v>265.95400000000006</v>
      </c>
      <c r="AA41" s="24"/>
      <c r="AB41" s="25">
        <f t="shared" si="14"/>
        <v>0.98327272727272719</v>
      </c>
      <c r="AC41" s="25">
        <f t="shared" si="14"/>
        <v>0.47406250000000005</v>
      </c>
      <c r="AD41" s="25">
        <f t="shared" si="14"/>
        <v>3.1330909090909098</v>
      </c>
      <c r="AE41" s="25">
        <f t="shared" si="14"/>
        <v>1.0112319391634983</v>
      </c>
      <c r="AF41" s="24"/>
      <c r="AG41" s="26">
        <f t="shared" si="6"/>
        <v>13.365079488916669</v>
      </c>
      <c r="AH41" s="24"/>
      <c r="AI41" s="27" t="str">
        <f t="shared" si="7"/>
        <v>Fail</v>
      </c>
      <c r="AJ41" s="27" t="str">
        <f t="shared" si="8"/>
        <v>Fail</v>
      </c>
      <c r="AK41" s="27" t="str">
        <f t="shared" si="15"/>
        <v>Fail</v>
      </c>
      <c r="AL41" s="27" t="str">
        <f t="shared" si="10"/>
        <v>Fail</v>
      </c>
      <c r="AM41" s="27" t="str">
        <f t="shared" si="16"/>
        <v>Yes</v>
      </c>
    </row>
    <row r="42" spans="1:39" x14ac:dyDescent="0.2">
      <c r="A42" s="27">
        <v>131094</v>
      </c>
      <c r="B42" s="27">
        <v>60729</v>
      </c>
      <c r="C42" s="31"/>
      <c r="D42" s="32" t="s">
        <v>69</v>
      </c>
      <c r="E42" s="20" t="str">
        <f>A42&amp;"_"&amp;B42&amp;"_"&amp;C42</f>
        <v>131094_60729_</v>
      </c>
      <c r="F42" s="30">
        <v>1</v>
      </c>
      <c r="G42" s="22">
        <v>842</v>
      </c>
      <c r="H42" s="22">
        <v>100</v>
      </c>
      <c r="I42" s="22">
        <v>38</v>
      </c>
      <c r="J42" s="17">
        <f t="shared" si="13"/>
        <v>980</v>
      </c>
      <c r="K42" s="31"/>
      <c r="L42" s="22">
        <v>3.27</v>
      </c>
      <c r="M42" s="22">
        <v>36.229999999999997</v>
      </c>
      <c r="N42" s="22">
        <v>515.47</v>
      </c>
      <c r="O42" s="22">
        <v>9.39</v>
      </c>
      <c r="P42" s="22">
        <v>264.27999999999997</v>
      </c>
      <c r="Q42" s="22">
        <v>53.69</v>
      </c>
      <c r="R42" s="22">
        <v>51.372</v>
      </c>
      <c r="S42" s="22">
        <v>0.188</v>
      </c>
      <c r="T42" s="22">
        <v>0.72</v>
      </c>
      <c r="U42" s="22">
        <f t="shared" si="0"/>
        <v>934.6099999999999</v>
      </c>
      <c r="V42" s="24"/>
      <c r="W42" s="22">
        <f t="shared" si="1"/>
        <v>-13.360000000000014</v>
      </c>
      <c r="X42" s="22">
        <f t="shared" si="2"/>
        <v>-46.31</v>
      </c>
      <c r="Y42" s="22">
        <f t="shared" si="3"/>
        <v>14.280000000000001</v>
      </c>
      <c r="Z42" s="22">
        <f t="shared" si="4"/>
        <v>-45.3900000000001</v>
      </c>
      <c r="AA42" s="24"/>
      <c r="AB42" s="25">
        <f t="shared" si="14"/>
        <v>-1.5866983372921632E-2</v>
      </c>
      <c r="AC42" s="25">
        <f t="shared" si="14"/>
        <v>-0.46310000000000001</v>
      </c>
      <c r="AD42" s="25">
        <f t="shared" si="14"/>
        <v>0.37578947368421056</v>
      </c>
      <c r="AE42" s="25">
        <f t="shared" si="14"/>
        <v>-4.6316326530612344E-2</v>
      </c>
      <c r="AF42" s="24"/>
      <c r="AG42" s="26">
        <f t="shared" si="6"/>
        <v>1.4670165696042783</v>
      </c>
      <c r="AH42" s="24"/>
      <c r="AI42" s="27" t="str">
        <f t="shared" si="7"/>
        <v>Pass</v>
      </c>
      <c r="AJ42" s="27" t="str">
        <f t="shared" si="8"/>
        <v>Pass</v>
      </c>
      <c r="AK42" s="27" t="str">
        <f t="shared" si="15"/>
        <v>Pass</v>
      </c>
      <c r="AL42" s="27" t="str">
        <f t="shared" si="10"/>
        <v>Pass</v>
      </c>
      <c r="AM42" s="27" t="str">
        <f t="shared" si="16"/>
        <v>No</v>
      </c>
    </row>
    <row r="43" spans="1:39" x14ac:dyDescent="0.2">
      <c r="A43" s="27">
        <v>79710</v>
      </c>
      <c r="B43" s="27">
        <v>83856</v>
      </c>
      <c r="C43" s="27"/>
      <c r="D43" s="32" t="s">
        <v>70</v>
      </c>
      <c r="E43" s="20" t="str">
        <f t="shared" ref="E43" si="22">A43&amp;"_"&amp;B43&amp;"_"&amp;C43</f>
        <v>79710_83856_</v>
      </c>
      <c r="F43" s="30">
        <v>1</v>
      </c>
      <c r="G43" s="22">
        <v>349</v>
      </c>
      <c r="H43" s="22">
        <v>3</v>
      </c>
      <c r="I43" s="22">
        <v>5</v>
      </c>
      <c r="J43" s="17">
        <f t="shared" si="13"/>
        <v>357</v>
      </c>
      <c r="K43" s="31"/>
      <c r="L43" s="22">
        <v>2.52</v>
      </c>
      <c r="M43" s="22">
        <v>18.64</v>
      </c>
      <c r="N43" s="22">
        <v>251.78</v>
      </c>
      <c r="O43" s="22">
        <v>1.84</v>
      </c>
      <c r="P43" s="22">
        <v>200.04</v>
      </c>
      <c r="Q43" s="22">
        <v>19.38</v>
      </c>
      <c r="R43" s="22">
        <v>5.7720000000000002</v>
      </c>
      <c r="S43" s="22">
        <v>2.4E-2</v>
      </c>
      <c r="T43" s="22">
        <v>0.53600000000000003</v>
      </c>
      <c r="U43" s="22">
        <f t="shared" si="0"/>
        <v>500.53199999999993</v>
      </c>
      <c r="V43" s="24"/>
      <c r="W43" s="22">
        <f t="shared" si="1"/>
        <v>125.81999999999994</v>
      </c>
      <c r="X43" s="22">
        <f t="shared" si="2"/>
        <v>16.38</v>
      </c>
      <c r="Y43" s="22">
        <f t="shared" si="3"/>
        <v>1.3320000000000007</v>
      </c>
      <c r="Z43" s="22">
        <f t="shared" si="4"/>
        <v>143.53199999999993</v>
      </c>
      <c r="AA43" s="24"/>
      <c r="AB43" s="25">
        <f t="shared" si="14"/>
        <v>0.36051575931232072</v>
      </c>
      <c r="AC43" s="25">
        <f t="shared" si="14"/>
        <v>5.46</v>
      </c>
      <c r="AD43" s="25">
        <f t="shared" si="14"/>
        <v>0.26640000000000014</v>
      </c>
      <c r="AE43" s="25">
        <f t="shared" si="14"/>
        <v>0.40205042016806702</v>
      </c>
      <c r="AF43" s="24"/>
      <c r="AG43" s="26">
        <f t="shared" si="6"/>
        <v>6.9316809774157644</v>
      </c>
      <c r="AH43" s="24"/>
      <c r="AI43" s="27" t="str">
        <f t="shared" si="7"/>
        <v>Fail</v>
      </c>
      <c r="AJ43" s="27" t="str">
        <f t="shared" si="8"/>
        <v>Fail</v>
      </c>
      <c r="AK43" s="27" t="str">
        <f t="shared" si="15"/>
        <v>Pass</v>
      </c>
      <c r="AL43" s="27" t="str">
        <f t="shared" si="10"/>
        <v>Pass</v>
      </c>
      <c r="AM43" s="27" t="str">
        <f t="shared" si="16"/>
        <v>No</v>
      </c>
    </row>
    <row r="44" spans="1:39" x14ac:dyDescent="0.2">
      <c r="A44" s="27">
        <v>53392</v>
      </c>
      <c r="B44" s="27">
        <v>51356</v>
      </c>
      <c r="C44" s="28"/>
      <c r="D44" s="32" t="s">
        <v>71</v>
      </c>
      <c r="E44" s="20" t="str">
        <f>A44&amp;"_"&amp;B44&amp;"_"&amp;C44</f>
        <v>53392_51356_</v>
      </c>
      <c r="F44" s="30">
        <v>1</v>
      </c>
      <c r="G44" s="22">
        <v>440</v>
      </c>
      <c r="H44" s="22">
        <v>51</v>
      </c>
      <c r="I44" s="22">
        <v>26</v>
      </c>
      <c r="J44" s="17">
        <f t="shared" si="13"/>
        <v>517</v>
      </c>
      <c r="K44" s="31"/>
      <c r="L44" s="22">
        <v>1.49</v>
      </c>
      <c r="M44" s="22">
        <v>11.36</v>
      </c>
      <c r="N44" s="22">
        <v>95.45</v>
      </c>
      <c r="O44" s="22">
        <v>0.75</v>
      </c>
      <c r="P44" s="22">
        <v>117.13</v>
      </c>
      <c r="Q44" s="22">
        <v>9.43</v>
      </c>
      <c r="R44" s="22">
        <v>6.5680000000000005</v>
      </c>
      <c r="S44" s="22">
        <v>1.6E-2</v>
      </c>
      <c r="T44" s="22">
        <v>0.33999999999999997</v>
      </c>
      <c r="U44" s="22">
        <f t="shared" si="0"/>
        <v>242.53400000000002</v>
      </c>
      <c r="V44" s="24"/>
      <c r="W44" s="22">
        <f t="shared" si="1"/>
        <v>-213.82</v>
      </c>
      <c r="X44" s="22">
        <f t="shared" si="2"/>
        <v>-41.57</v>
      </c>
      <c r="Y44" s="22">
        <f t="shared" si="3"/>
        <v>-19.076000000000001</v>
      </c>
      <c r="Z44" s="22">
        <f t="shared" si="4"/>
        <v>-274.46600000000001</v>
      </c>
      <c r="AA44" s="24"/>
      <c r="AB44" s="25">
        <f t="shared" si="14"/>
        <v>-0.48595454545454542</v>
      </c>
      <c r="AC44" s="25">
        <f t="shared" si="14"/>
        <v>-0.81509803921568624</v>
      </c>
      <c r="AD44" s="25">
        <f t="shared" si="14"/>
        <v>-0.73369230769230775</v>
      </c>
      <c r="AE44" s="25">
        <f t="shared" si="14"/>
        <v>-0.53088201160541593</v>
      </c>
      <c r="AF44" s="24"/>
      <c r="AG44" s="26">
        <f t="shared" si="6"/>
        <v>14.084127278176886</v>
      </c>
      <c r="AH44" s="24"/>
      <c r="AI44" s="27" t="str">
        <f t="shared" si="7"/>
        <v>Fail</v>
      </c>
      <c r="AJ44" s="27" t="str">
        <f t="shared" si="8"/>
        <v>Fail</v>
      </c>
      <c r="AK44" s="27" t="str">
        <f t="shared" si="15"/>
        <v>Fail</v>
      </c>
      <c r="AL44" s="27" t="str">
        <f t="shared" si="10"/>
        <v>Fail</v>
      </c>
      <c r="AM44" s="27" t="str">
        <f t="shared" si="16"/>
        <v>Yes</v>
      </c>
    </row>
    <row r="45" spans="1:39" x14ac:dyDescent="0.2">
      <c r="A45" s="27">
        <v>51382</v>
      </c>
      <c r="B45" s="27">
        <v>51356</v>
      </c>
      <c r="C45" s="28"/>
      <c r="D45" s="32" t="s">
        <v>72</v>
      </c>
      <c r="E45" s="20" t="str">
        <f t="shared" ref="E45" si="23">A45&amp;"_"&amp;B45&amp;"_"&amp;C45</f>
        <v>51382_51356_</v>
      </c>
      <c r="F45" s="30">
        <v>1</v>
      </c>
      <c r="G45" s="22">
        <v>651</v>
      </c>
      <c r="H45" s="22">
        <v>59</v>
      </c>
      <c r="I45" s="22">
        <v>23</v>
      </c>
      <c r="J45" s="17">
        <f t="shared" si="13"/>
        <v>733</v>
      </c>
      <c r="K45" s="31"/>
      <c r="L45" s="22">
        <v>6.97</v>
      </c>
      <c r="M45" s="22">
        <v>43.97</v>
      </c>
      <c r="N45" s="22">
        <v>582.94000000000005</v>
      </c>
      <c r="O45" s="22">
        <v>15.68</v>
      </c>
      <c r="P45" s="22">
        <v>231.57</v>
      </c>
      <c r="Q45" s="22">
        <v>45.11</v>
      </c>
      <c r="R45" s="22">
        <v>28.992000000000001</v>
      </c>
      <c r="S45" s="22">
        <v>5.2000000000000005E-2</v>
      </c>
      <c r="T45" s="22">
        <v>0.36</v>
      </c>
      <c r="U45" s="22">
        <f t="shared" si="0"/>
        <v>955.64400000000012</v>
      </c>
      <c r="V45" s="24"/>
      <c r="W45" s="22">
        <f t="shared" si="1"/>
        <v>230.13000000000011</v>
      </c>
      <c r="X45" s="22">
        <f t="shared" si="2"/>
        <v>-13.89</v>
      </c>
      <c r="Y45" s="22">
        <f t="shared" si="3"/>
        <v>6.4039999999999999</v>
      </c>
      <c r="Z45" s="22">
        <f t="shared" si="4"/>
        <v>222.64400000000012</v>
      </c>
      <c r="AA45" s="24"/>
      <c r="AB45" s="25">
        <f t="shared" si="14"/>
        <v>0.35350230414746558</v>
      </c>
      <c r="AC45" s="25">
        <f t="shared" si="14"/>
        <v>-0.23542372881355933</v>
      </c>
      <c r="AD45" s="25">
        <f t="shared" si="14"/>
        <v>0.27843478260869564</v>
      </c>
      <c r="AE45" s="25">
        <f t="shared" si="14"/>
        <v>0.30374351978171915</v>
      </c>
      <c r="AF45" s="24"/>
      <c r="AG45" s="26">
        <f t="shared" si="6"/>
        <v>7.6622610318452553</v>
      </c>
      <c r="AH45" s="24"/>
      <c r="AI45" s="27" t="str">
        <f t="shared" si="7"/>
        <v>Fail</v>
      </c>
      <c r="AJ45" s="27" t="str">
        <f t="shared" si="8"/>
        <v>Fail</v>
      </c>
      <c r="AK45" s="27" t="str">
        <f t="shared" si="15"/>
        <v>Fail</v>
      </c>
      <c r="AL45" s="27" t="str">
        <f t="shared" si="10"/>
        <v>Pass</v>
      </c>
      <c r="AM45" s="27" t="str">
        <f t="shared" si="16"/>
        <v>No</v>
      </c>
    </row>
  </sheetData>
  <mergeCells count="6">
    <mergeCell ref="AO3:AQ3"/>
    <mergeCell ref="G5:J5"/>
    <mergeCell ref="L5:U5"/>
    <mergeCell ref="W5:Z5"/>
    <mergeCell ref="AB5:AE5"/>
    <mergeCell ref="AI5:AJ5"/>
  </mergeCells>
  <conditionalFormatting sqref="AN7:AN30 AI7:AL31 AI32:AM45">
    <cfRule type="cellIs" dxfId="13" priority="13" operator="equal">
      <formula>"Pass"</formula>
    </cfRule>
    <cfRule type="cellIs" dxfId="12" priority="14" operator="equal">
      <formula>"Fail"</formula>
    </cfRule>
  </conditionalFormatting>
  <conditionalFormatting sqref="AI1:AJ1 AK1:AK2">
    <cfRule type="containsText" dxfId="11" priority="11" operator="containsText" text="Pass">
      <formula>NOT(ISERROR(SEARCH("Pass",AI1)))</formula>
    </cfRule>
    <cfRule type="containsText" dxfId="10" priority="12" operator="containsText" text="Fail">
      <formula>NOT(ISERROR(SEARCH("Fail",AI1)))</formula>
    </cfRule>
  </conditionalFormatting>
  <conditionalFormatting sqref="AO3">
    <cfRule type="containsText" dxfId="9" priority="9" operator="containsText" text="Pass">
      <formula>NOT(ISERROR(SEARCH("Pass",AO3)))</formula>
    </cfRule>
    <cfRule type="containsText" dxfId="8" priority="10" operator="containsText" text="Fail">
      <formula>NOT(ISERROR(SEARCH("Fail",AO3)))</formula>
    </cfRule>
  </conditionalFormatting>
  <conditionalFormatting sqref="AM7:AM30">
    <cfRule type="cellIs" dxfId="7" priority="3" operator="equal">
      <formula>"Pass"</formula>
    </cfRule>
    <cfRule type="cellIs" dxfId="6" priority="4" operator="equal">
      <formula>"Fail"</formula>
    </cfRule>
  </conditionalFormatting>
  <conditionalFormatting sqref="AM7:AM30 AM32:AM45">
    <cfRule type="cellIs" dxfId="5" priority="1" operator="equal">
      <formula>"Yes"</formula>
    </cfRule>
    <cfRule type="cellIs" dxfId="4" priority="2" operator="equal">
      <formula>"No"</formula>
    </cfRule>
  </conditionalFormatting>
  <conditionalFormatting sqref="AM31">
    <cfRule type="cellIs" dxfId="3" priority="7" operator="equal">
      <formula>"Pass"</formula>
    </cfRule>
    <cfRule type="cellIs" dxfId="2" priority="8" operator="equal">
      <formula>"Fail"</formula>
    </cfRule>
  </conditionalFormatting>
  <conditionalFormatting sqref="AM31">
    <cfRule type="cellIs" dxfId="1" priority="5" operator="equal">
      <formula>"Yes"</formula>
    </cfRule>
    <cfRule type="cellIs" dxfId="0" priority="6" operator="equal">
      <formula>"No"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 Validation - Post-ME2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2016-09-14T15:32:57Z</dcterms:modified>
</cp:coreProperties>
</file>